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435"/>
  </bookViews>
  <sheets>
    <sheet name="CHILE OPTIMISTA" sheetId="1" r:id="rId1"/>
    <sheet name="CHILE BASE" sheetId="2" r:id="rId2"/>
    <sheet name="CHILE PESIMISTA" sheetId="3" r:id="rId3"/>
  </sheets>
  <definedNames>
    <definedName name="_xlnm.Print_Area" localSheetId="1">'CHILE BASE'!$A$1:$X$35</definedName>
    <definedName name="_xlnm.Print_Area" localSheetId="2">'CHILE PESIMISTA'!$A$1:$X$35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B30" i="3"/>
  <c r="F19" i="3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W19" i="3" s="1"/>
  <c r="D19" i="3"/>
  <c r="E19" i="3" s="1"/>
  <c r="V16" i="3"/>
  <c r="R16" i="3"/>
  <c r="N16" i="3"/>
  <c r="J16" i="3"/>
  <c r="F16" i="3"/>
  <c r="B15" i="3"/>
  <c r="AE14" i="3"/>
  <c r="B16" i="3" s="1"/>
  <c r="G14" i="3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E14" i="3"/>
  <c r="F14" i="3" s="1"/>
  <c r="D14" i="3"/>
  <c r="AG13" i="3"/>
  <c r="AF13" i="3"/>
  <c r="AE13" i="3"/>
  <c r="F13" i="3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E13" i="3"/>
  <c r="G12" i="3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E12" i="3"/>
  <c r="F12" i="3" s="1"/>
  <c r="B9" i="3"/>
  <c r="B5" i="3"/>
  <c r="B4" i="3"/>
  <c r="B6" i="3" s="1"/>
  <c r="B30" i="2"/>
  <c r="D19" i="2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B15" i="2"/>
  <c r="AE14" i="2"/>
  <c r="B16" i="2" s="1"/>
  <c r="E14" i="2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D14" i="2"/>
  <c r="AG13" i="2"/>
  <c r="AF13" i="2"/>
  <c r="AE13" i="2"/>
  <c r="H13" i="2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F13" i="2"/>
  <c r="G13" i="2" s="1"/>
  <c r="E13" i="2"/>
  <c r="E12" i="2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B9" i="2"/>
  <c r="B5" i="2"/>
  <c r="B4" i="2"/>
  <c r="B6" i="2" s="1"/>
  <c r="B30" i="1"/>
  <c r="B15" i="1"/>
  <c r="AE14" i="1"/>
  <c r="B16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D14" i="1"/>
  <c r="D19" i="1" s="1"/>
  <c r="AG13" i="1"/>
  <c r="AF13" i="1"/>
  <c r="AE13" i="1"/>
  <c r="F13" i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E13" i="1"/>
  <c r="E12" i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B9" i="1"/>
  <c r="B5" i="1"/>
  <c r="B4" i="1"/>
  <c r="B6" i="1" s="1"/>
  <c r="D15" i="1" l="1"/>
  <c r="B8" i="1"/>
  <c r="B10" i="1" s="1"/>
  <c r="D15" i="2"/>
  <c r="B8" i="2"/>
  <c r="B10" i="2" s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D22" i="1"/>
  <c r="W16" i="1"/>
  <c r="U16" i="1"/>
  <c r="S16" i="1"/>
  <c r="Q16" i="1"/>
  <c r="O16" i="1"/>
  <c r="M16" i="1"/>
  <c r="K16" i="1"/>
  <c r="I16" i="1"/>
  <c r="G16" i="1"/>
  <c r="E16" i="1"/>
  <c r="V16" i="1"/>
  <c r="T16" i="1"/>
  <c r="R16" i="1"/>
  <c r="P16" i="1"/>
  <c r="N16" i="1"/>
  <c r="L16" i="1"/>
  <c r="J16" i="1"/>
  <c r="H16" i="1"/>
  <c r="F16" i="1"/>
  <c r="D16" i="1"/>
  <c r="W16" i="2"/>
  <c r="U16" i="2"/>
  <c r="S16" i="2"/>
  <c r="Q16" i="2"/>
  <c r="O16" i="2"/>
  <c r="M16" i="2"/>
  <c r="K16" i="2"/>
  <c r="I16" i="2"/>
  <c r="G16" i="2"/>
  <c r="E16" i="2"/>
  <c r="H16" i="2"/>
  <c r="L16" i="2"/>
  <c r="P16" i="2"/>
  <c r="T16" i="2"/>
  <c r="D22" i="2"/>
  <c r="D15" i="3"/>
  <c r="B8" i="3"/>
  <c r="B10" i="3" s="1"/>
  <c r="F16" i="2"/>
  <c r="J16" i="2"/>
  <c r="N16" i="2"/>
  <c r="R16" i="2"/>
  <c r="V16" i="2"/>
  <c r="W16" i="3"/>
  <c r="U16" i="3"/>
  <c r="S16" i="3"/>
  <c r="Q16" i="3"/>
  <c r="O16" i="3"/>
  <c r="M16" i="3"/>
  <c r="K16" i="3"/>
  <c r="I16" i="3"/>
  <c r="G16" i="3"/>
  <c r="E16" i="3"/>
  <c r="D16" i="3"/>
  <c r="H16" i="3"/>
  <c r="L16" i="3"/>
  <c r="P16" i="3"/>
  <c r="T16" i="3"/>
  <c r="D22" i="3"/>
  <c r="E22" i="3" l="1"/>
  <c r="D18" i="3"/>
  <c r="D21" i="3" s="1"/>
  <c r="E21" i="3" s="1"/>
  <c r="F21" i="3" s="1"/>
  <c r="G21" i="3" s="1"/>
  <c r="H21" i="3" s="1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T21" i="3" s="1"/>
  <c r="U21" i="3" s="1"/>
  <c r="V21" i="3" s="1"/>
  <c r="W21" i="3" s="1"/>
  <c r="D17" i="3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E15" i="3"/>
  <c r="D17" i="2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V17" i="2" s="1"/>
  <c r="W17" i="2" s="1"/>
  <c r="E15" i="2"/>
  <c r="D18" i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D17" i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E15" i="1"/>
  <c r="F45" i="3"/>
  <c r="I45" i="3" s="1"/>
  <c r="C30" i="3"/>
  <c r="C31" i="3" s="1"/>
  <c r="E22" i="2"/>
  <c r="E22" i="1"/>
  <c r="D23" i="1"/>
  <c r="C30" i="2"/>
  <c r="C31" i="2" s="1"/>
  <c r="F45" i="2"/>
  <c r="I45" i="2" s="1"/>
  <c r="F45" i="1"/>
  <c r="I45" i="1" s="1"/>
  <c r="C30" i="1"/>
  <c r="C31" i="1" s="1"/>
  <c r="M25" i="1" l="1"/>
  <c r="K25" i="1"/>
  <c r="I25" i="1"/>
  <c r="G25" i="1"/>
  <c r="E25" i="1"/>
  <c r="L25" i="1"/>
  <c r="H25" i="1"/>
  <c r="D25" i="1"/>
  <c r="N25" i="1"/>
  <c r="J25" i="1"/>
  <c r="F25" i="1"/>
  <c r="W24" i="2"/>
  <c r="W28" i="2" s="1"/>
  <c r="U24" i="2"/>
  <c r="U28" i="2" s="1"/>
  <c r="S24" i="2"/>
  <c r="S28" i="2" s="1"/>
  <c r="Q24" i="2"/>
  <c r="Q28" i="2" s="1"/>
  <c r="O24" i="2"/>
  <c r="O28" i="2" s="1"/>
  <c r="M24" i="2"/>
  <c r="M28" i="2" s="1"/>
  <c r="K24" i="2"/>
  <c r="K28" i="2" s="1"/>
  <c r="I24" i="2"/>
  <c r="I28" i="2" s="1"/>
  <c r="G24" i="2"/>
  <c r="G28" i="2" s="1"/>
  <c r="E24" i="2"/>
  <c r="E28" i="2" s="1"/>
  <c r="V24" i="2"/>
  <c r="V28" i="2" s="1"/>
  <c r="R24" i="2"/>
  <c r="R28" i="2" s="1"/>
  <c r="N24" i="2"/>
  <c r="N28" i="2" s="1"/>
  <c r="J24" i="2"/>
  <c r="J28" i="2" s="1"/>
  <c r="F24" i="2"/>
  <c r="F28" i="2" s="1"/>
  <c r="T24" i="2"/>
  <c r="T28" i="2" s="1"/>
  <c r="P24" i="2"/>
  <c r="P28" i="2" s="1"/>
  <c r="L24" i="2"/>
  <c r="L28" i="2" s="1"/>
  <c r="H24" i="2"/>
  <c r="H28" i="2" s="1"/>
  <c r="D24" i="2"/>
  <c r="D28" i="2" s="1"/>
  <c r="N25" i="3"/>
  <c r="L25" i="3"/>
  <c r="J25" i="3"/>
  <c r="H25" i="3"/>
  <c r="F25" i="3"/>
  <c r="D25" i="3"/>
  <c r="M25" i="3"/>
  <c r="I25" i="3"/>
  <c r="E25" i="3"/>
  <c r="G25" i="3"/>
  <c r="K25" i="3"/>
  <c r="E18" i="1"/>
  <c r="F15" i="1"/>
  <c r="E18" i="3"/>
  <c r="F15" i="3"/>
  <c r="D23" i="3"/>
  <c r="W24" i="1"/>
  <c r="W28" i="1" s="1"/>
  <c r="U24" i="1"/>
  <c r="U28" i="1" s="1"/>
  <c r="S24" i="1"/>
  <c r="S28" i="1" s="1"/>
  <c r="Q24" i="1"/>
  <c r="Q28" i="1" s="1"/>
  <c r="O24" i="1"/>
  <c r="O28" i="1" s="1"/>
  <c r="M24" i="1"/>
  <c r="M28" i="1" s="1"/>
  <c r="K24" i="1"/>
  <c r="K28" i="1" s="1"/>
  <c r="I24" i="1"/>
  <c r="I28" i="1" s="1"/>
  <c r="G24" i="1"/>
  <c r="G28" i="1" s="1"/>
  <c r="E24" i="1"/>
  <c r="E28" i="1" s="1"/>
  <c r="T24" i="1"/>
  <c r="T28" i="1" s="1"/>
  <c r="P24" i="1"/>
  <c r="P28" i="1" s="1"/>
  <c r="L24" i="1"/>
  <c r="L28" i="1" s="1"/>
  <c r="H24" i="1"/>
  <c r="H28" i="1" s="1"/>
  <c r="D24" i="1"/>
  <c r="D28" i="1" s="1"/>
  <c r="V24" i="1"/>
  <c r="V28" i="1" s="1"/>
  <c r="R24" i="1"/>
  <c r="R28" i="1" s="1"/>
  <c r="N24" i="1"/>
  <c r="N28" i="1" s="1"/>
  <c r="J24" i="1"/>
  <c r="J28" i="1" s="1"/>
  <c r="F24" i="1"/>
  <c r="F28" i="1" s="1"/>
  <c r="M25" i="2"/>
  <c r="K25" i="2"/>
  <c r="I25" i="2"/>
  <c r="G25" i="2"/>
  <c r="E25" i="2"/>
  <c r="N25" i="2"/>
  <c r="J25" i="2"/>
  <c r="F25" i="2"/>
  <c r="L25" i="2"/>
  <c r="H25" i="2"/>
  <c r="D25" i="2"/>
  <c r="E23" i="1"/>
  <c r="F22" i="1"/>
  <c r="F22" i="2"/>
  <c r="V24" i="3"/>
  <c r="V28" i="3" s="1"/>
  <c r="T24" i="3"/>
  <c r="T28" i="3" s="1"/>
  <c r="R24" i="3"/>
  <c r="R28" i="3" s="1"/>
  <c r="P24" i="3"/>
  <c r="P28" i="3" s="1"/>
  <c r="N24" i="3"/>
  <c r="N28" i="3" s="1"/>
  <c r="L24" i="3"/>
  <c r="L28" i="3" s="1"/>
  <c r="J24" i="3"/>
  <c r="J28" i="3" s="1"/>
  <c r="H24" i="3"/>
  <c r="H28" i="3" s="1"/>
  <c r="F24" i="3"/>
  <c r="F28" i="3" s="1"/>
  <c r="D24" i="3"/>
  <c r="D28" i="3" s="1"/>
  <c r="U24" i="3"/>
  <c r="U28" i="3" s="1"/>
  <c r="Q24" i="3"/>
  <c r="Q28" i="3" s="1"/>
  <c r="M24" i="3"/>
  <c r="M28" i="3" s="1"/>
  <c r="I24" i="3"/>
  <c r="I28" i="3" s="1"/>
  <c r="E24" i="3"/>
  <c r="E28" i="3" s="1"/>
  <c r="S24" i="3"/>
  <c r="S28" i="3" s="1"/>
  <c r="K24" i="3"/>
  <c r="K28" i="3" s="1"/>
  <c r="O24" i="3"/>
  <c r="O28" i="3" s="1"/>
  <c r="W24" i="3"/>
  <c r="W28" i="3" s="1"/>
  <c r="G24" i="3"/>
  <c r="G28" i="3" s="1"/>
  <c r="E18" i="2"/>
  <c r="F15" i="2"/>
  <c r="D18" i="2"/>
  <c r="D21" i="2" s="1"/>
  <c r="E23" i="3"/>
  <c r="E26" i="3" s="1"/>
  <c r="F22" i="3"/>
  <c r="E29" i="3" l="1"/>
  <c r="E31" i="3" s="1"/>
  <c r="E27" i="3"/>
  <c r="F18" i="2"/>
  <c r="G15" i="2"/>
  <c r="G22" i="2"/>
  <c r="G22" i="1"/>
  <c r="F23" i="1"/>
  <c r="F26" i="1" s="1"/>
  <c r="G15" i="3"/>
  <c r="F18" i="3"/>
  <c r="F18" i="1"/>
  <c r="G15" i="1"/>
  <c r="F23" i="3"/>
  <c r="F26" i="3" s="1"/>
  <c r="G22" i="3"/>
  <c r="E21" i="2"/>
  <c r="D23" i="2"/>
  <c r="D26" i="2" s="1"/>
  <c r="E26" i="1"/>
  <c r="D26" i="3"/>
  <c r="D26" i="1"/>
  <c r="D29" i="1" l="1"/>
  <c r="D31" i="1" s="1"/>
  <c r="D27" i="1"/>
  <c r="E29" i="1"/>
  <c r="E31" i="1" s="1"/>
  <c r="E27" i="1"/>
  <c r="F21" i="2"/>
  <c r="E23" i="2"/>
  <c r="E26" i="2" s="1"/>
  <c r="F29" i="3"/>
  <c r="F31" i="3" s="1"/>
  <c r="F27" i="3"/>
  <c r="G18" i="3"/>
  <c r="H15" i="3"/>
  <c r="G23" i="1"/>
  <c r="G26" i="1" s="1"/>
  <c r="H22" i="1"/>
  <c r="H22" i="2"/>
  <c r="D29" i="3"/>
  <c r="D31" i="3" s="1"/>
  <c r="D27" i="3"/>
  <c r="D27" i="2"/>
  <c r="D29" i="2" s="1"/>
  <c r="D31" i="2" s="1"/>
  <c r="G23" i="3"/>
  <c r="G26" i="3" s="1"/>
  <c r="H22" i="3"/>
  <c r="G18" i="1"/>
  <c r="H15" i="1"/>
  <c r="F29" i="1"/>
  <c r="F31" i="1" s="1"/>
  <c r="F27" i="1"/>
  <c r="G18" i="2"/>
  <c r="H15" i="2"/>
  <c r="G29" i="3" l="1"/>
  <c r="G31" i="3" s="1"/>
  <c r="G27" i="3"/>
  <c r="G29" i="1"/>
  <c r="G31" i="1" s="1"/>
  <c r="G27" i="1"/>
  <c r="G21" i="2"/>
  <c r="F23" i="2"/>
  <c r="F26" i="2" s="1"/>
  <c r="H18" i="2"/>
  <c r="I15" i="2"/>
  <c r="H18" i="1"/>
  <c r="I15" i="1"/>
  <c r="H23" i="3"/>
  <c r="H26" i="3" s="1"/>
  <c r="I22" i="3"/>
  <c r="I22" i="2"/>
  <c r="I22" i="1"/>
  <c r="H23" i="1"/>
  <c r="H26" i="1" s="1"/>
  <c r="H18" i="3"/>
  <c r="I15" i="3"/>
  <c r="E27" i="2"/>
  <c r="E29" i="2" s="1"/>
  <c r="E31" i="2" s="1"/>
  <c r="I23" i="1" l="1"/>
  <c r="I26" i="1" s="1"/>
  <c r="J22" i="1"/>
  <c r="J22" i="2"/>
  <c r="H27" i="3"/>
  <c r="H29" i="3" s="1"/>
  <c r="H31" i="3" s="1"/>
  <c r="H21" i="2"/>
  <c r="G23" i="2"/>
  <c r="G26" i="2" s="1"/>
  <c r="I18" i="3"/>
  <c r="J15" i="3"/>
  <c r="H27" i="1"/>
  <c r="H29" i="1" s="1"/>
  <c r="H31" i="1" s="1"/>
  <c r="I23" i="3"/>
  <c r="I26" i="3" s="1"/>
  <c r="J22" i="3"/>
  <c r="I18" i="1"/>
  <c r="J15" i="1"/>
  <c r="I18" i="2"/>
  <c r="J15" i="2"/>
  <c r="F27" i="2"/>
  <c r="F29" i="2" s="1"/>
  <c r="F31" i="2" s="1"/>
  <c r="J18" i="2" l="1"/>
  <c r="K15" i="2"/>
  <c r="J18" i="1"/>
  <c r="K15" i="1"/>
  <c r="J23" i="3"/>
  <c r="J26" i="3" s="1"/>
  <c r="K22" i="3"/>
  <c r="J18" i="3"/>
  <c r="K15" i="3"/>
  <c r="G27" i="2"/>
  <c r="G29" i="2" s="1"/>
  <c r="G31" i="2" s="1"/>
  <c r="K22" i="2"/>
  <c r="K22" i="1"/>
  <c r="J23" i="1"/>
  <c r="J26" i="1" s="1"/>
  <c r="I29" i="3"/>
  <c r="I31" i="3" s="1"/>
  <c r="I27" i="3"/>
  <c r="I21" i="2"/>
  <c r="H23" i="2"/>
  <c r="H26" i="2" s="1"/>
  <c r="I29" i="1"/>
  <c r="I31" i="1" s="1"/>
  <c r="I27" i="1"/>
  <c r="J21" i="2" l="1"/>
  <c r="I23" i="2"/>
  <c r="I26" i="2" s="1"/>
  <c r="K23" i="1"/>
  <c r="K26" i="1" s="1"/>
  <c r="L22" i="1"/>
  <c r="L22" i="2"/>
  <c r="K18" i="3"/>
  <c r="L15" i="3"/>
  <c r="L22" i="3"/>
  <c r="K23" i="3"/>
  <c r="K26" i="3" s="1"/>
  <c r="K18" i="1"/>
  <c r="L15" i="1"/>
  <c r="K18" i="2"/>
  <c r="L15" i="2"/>
  <c r="H27" i="2"/>
  <c r="H29" i="2" s="1"/>
  <c r="H31" i="2" s="1"/>
  <c r="J29" i="1"/>
  <c r="J31" i="1" s="1"/>
  <c r="J27" i="1"/>
  <c r="J29" i="3"/>
  <c r="J31" i="3" s="1"/>
  <c r="J27" i="3"/>
  <c r="L23" i="3" l="1"/>
  <c r="L26" i="3" s="1"/>
  <c r="M22" i="3"/>
  <c r="K27" i="1"/>
  <c r="K29" i="1" s="1"/>
  <c r="K31" i="1" s="1"/>
  <c r="K21" i="2"/>
  <c r="J23" i="2"/>
  <c r="J26" i="2" s="1"/>
  <c r="L18" i="2"/>
  <c r="M15" i="2"/>
  <c r="L18" i="1"/>
  <c r="M15" i="1"/>
  <c r="K27" i="3"/>
  <c r="K29" i="3" s="1"/>
  <c r="K31" i="3" s="1"/>
  <c r="L18" i="3"/>
  <c r="M15" i="3"/>
  <c r="M22" i="2"/>
  <c r="M22" i="1"/>
  <c r="L23" i="1"/>
  <c r="L26" i="1" s="1"/>
  <c r="I27" i="2"/>
  <c r="I29" i="2" s="1"/>
  <c r="I31" i="2" s="1"/>
  <c r="L27" i="1" l="1"/>
  <c r="L29" i="1" s="1"/>
  <c r="L31" i="1" s="1"/>
  <c r="M18" i="3"/>
  <c r="N15" i="3"/>
  <c r="M18" i="1"/>
  <c r="N15" i="1"/>
  <c r="M18" i="2"/>
  <c r="N15" i="2"/>
  <c r="J27" i="2"/>
  <c r="J29" i="2" s="1"/>
  <c r="J31" i="2" s="1"/>
  <c r="N22" i="3"/>
  <c r="M23" i="3"/>
  <c r="M26" i="3" s="1"/>
  <c r="M23" i="1"/>
  <c r="M26" i="1" s="1"/>
  <c r="N22" i="1"/>
  <c r="N22" i="2"/>
  <c r="L21" i="2"/>
  <c r="K23" i="2"/>
  <c r="K26" i="2" s="1"/>
  <c r="L27" i="3"/>
  <c r="L29" i="3"/>
  <c r="L31" i="3" s="1"/>
  <c r="K27" i="2" l="1"/>
  <c r="K29" i="2" s="1"/>
  <c r="K31" i="2" s="1"/>
  <c r="O22" i="2"/>
  <c r="O22" i="1"/>
  <c r="N23" i="1"/>
  <c r="N26" i="1" s="1"/>
  <c r="M27" i="3"/>
  <c r="M29" i="3" s="1"/>
  <c r="M31" i="3" s="1"/>
  <c r="N18" i="2"/>
  <c r="O15" i="2"/>
  <c r="N18" i="1"/>
  <c r="O15" i="1"/>
  <c r="O15" i="3"/>
  <c r="N18" i="3"/>
  <c r="M21" i="2"/>
  <c r="L23" i="2"/>
  <c r="L26" i="2" s="1"/>
  <c r="M27" i="1"/>
  <c r="M29" i="1" s="1"/>
  <c r="M31" i="1" s="1"/>
  <c r="N23" i="3"/>
  <c r="N26" i="3" s="1"/>
  <c r="O22" i="3"/>
  <c r="B35" i="1" l="1"/>
  <c r="B34" i="1"/>
  <c r="B34" i="3"/>
  <c r="B35" i="3"/>
  <c r="P22" i="3"/>
  <c r="O23" i="3"/>
  <c r="O26" i="3" s="1"/>
  <c r="L27" i="2"/>
  <c r="L29" i="2" s="1"/>
  <c r="L31" i="2" s="1"/>
  <c r="O18" i="1"/>
  <c r="P15" i="1"/>
  <c r="O18" i="2"/>
  <c r="P15" i="2"/>
  <c r="N29" i="1"/>
  <c r="N31" i="1" s="1"/>
  <c r="N27" i="1"/>
  <c r="N29" i="3"/>
  <c r="N31" i="3" s="1"/>
  <c r="N27" i="3"/>
  <c r="N21" i="2"/>
  <c r="M23" i="2"/>
  <c r="M26" i="2" s="1"/>
  <c r="O18" i="3"/>
  <c r="P15" i="3"/>
  <c r="O23" i="1"/>
  <c r="O26" i="1" s="1"/>
  <c r="P22" i="1"/>
  <c r="P22" i="2"/>
  <c r="O29" i="1" l="1"/>
  <c r="O31" i="1" s="1"/>
  <c r="O27" i="1"/>
  <c r="O21" i="2"/>
  <c r="N23" i="2"/>
  <c r="N26" i="2" s="1"/>
  <c r="Q22" i="2"/>
  <c r="Q22" i="1"/>
  <c r="P23" i="1"/>
  <c r="P26" i="1" s="1"/>
  <c r="P18" i="3"/>
  <c r="Q15" i="3"/>
  <c r="M27" i="2"/>
  <c r="M29" i="2" s="1"/>
  <c r="M31" i="2" s="1"/>
  <c r="P18" i="2"/>
  <c r="Q15" i="2"/>
  <c r="P18" i="1"/>
  <c r="Q15" i="1"/>
  <c r="O29" i="3"/>
  <c r="O31" i="3" s="1"/>
  <c r="O27" i="3"/>
  <c r="P23" i="3"/>
  <c r="P26" i="3" s="1"/>
  <c r="Q22" i="3"/>
  <c r="R22" i="3" l="1"/>
  <c r="Q23" i="3"/>
  <c r="Q26" i="3" s="1"/>
  <c r="Q18" i="1"/>
  <c r="R15" i="1"/>
  <c r="Q18" i="2"/>
  <c r="R15" i="2"/>
  <c r="Q18" i="3"/>
  <c r="R15" i="3"/>
  <c r="P29" i="1"/>
  <c r="P31" i="1" s="1"/>
  <c r="P27" i="1"/>
  <c r="N27" i="2"/>
  <c r="N29" i="2" s="1"/>
  <c r="N31" i="2" s="1"/>
  <c r="P29" i="3"/>
  <c r="P31" i="3" s="1"/>
  <c r="P27" i="3"/>
  <c r="B35" i="2"/>
  <c r="B34" i="2"/>
  <c r="Q23" i="1"/>
  <c r="Q26" i="1" s="1"/>
  <c r="R22" i="1"/>
  <c r="R22" i="2"/>
  <c r="P21" i="2"/>
  <c r="O23" i="2"/>
  <c r="O26" i="2" s="1"/>
  <c r="O27" i="2" l="1"/>
  <c r="O29" i="2" s="1"/>
  <c r="O31" i="2" s="1"/>
  <c r="S22" i="2"/>
  <c r="S22" i="1"/>
  <c r="R23" i="1"/>
  <c r="R26" i="1" s="1"/>
  <c r="R18" i="3"/>
  <c r="S15" i="3"/>
  <c r="R18" i="2"/>
  <c r="S15" i="2"/>
  <c r="R18" i="1"/>
  <c r="S15" i="1"/>
  <c r="Q27" i="3"/>
  <c r="Q29" i="3" s="1"/>
  <c r="Q31" i="3" s="1"/>
  <c r="Q21" i="2"/>
  <c r="P23" i="2"/>
  <c r="P26" i="2" s="1"/>
  <c r="Q27" i="1"/>
  <c r="Q29" i="1" s="1"/>
  <c r="Q31" i="1" s="1"/>
  <c r="R23" i="3"/>
  <c r="R26" i="3" s="1"/>
  <c r="S22" i="3"/>
  <c r="T22" i="3" l="1"/>
  <c r="S23" i="3"/>
  <c r="S26" i="3" s="1"/>
  <c r="P27" i="2"/>
  <c r="P29" i="2" s="1"/>
  <c r="P31" i="2" s="1"/>
  <c r="S18" i="1"/>
  <c r="T15" i="1"/>
  <c r="S18" i="2"/>
  <c r="T15" i="2"/>
  <c r="S18" i="3"/>
  <c r="T15" i="3"/>
  <c r="R27" i="1"/>
  <c r="R29" i="1" s="1"/>
  <c r="R31" i="1" s="1"/>
  <c r="R27" i="3"/>
  <c r="R29" i="3" s="1"/>
  <c r="R31" i="3" s="1"/>
  <c r="R21" i="2"/>
  <c r="Q23" i="2"/>
  <c r="Q26" i="2" s="1"/>
  <c r="S23" i="1"/>
  <c r="S26" i="1" s="1"/>
  <c r="T22" i="1"/>
  <c r="T22" i="2"/>
  <c r="U22" i="2" l="1"/>
  <c r="U22" i="1"/>
  <c r="T23" i="1"/>
  <c r="T26" i="1" s="1"/>
  <c r="Q27" i="2"/>
  <c r="Q29" i="2" s="1"/>
  <c r="Q31" i="2" s="1"/>
  <c r="T18" i="3"/>
  <c r="U15" i="3"/>
  <c r="T18" i="2"/>
  <c r="U15" i="2"/>
  <c r="T18" i="1"/>
  <c r="U15" i="1"/>
  <c r="S27" i="3"/>
  <c r="S29" i="3" s="1"/>
  <c r="S31" i="3" s="1"/>
  <c r="S27" i="1"/>
  <c r="S29" i="1" s="1"/>
  <c r="S31" i="1" s="1"/>
  <c r="S21" i="2"/>
  <c r="R23" i="2"/>
  <c r="R26" i="2" s="1"/>
  <c r="T23" i="3"/>
  <c r="T26" i="3" s="1"/>
  <c r="U22" i="3"/>
  <c r="V22" i="3" l="1"/>
  <c r="U23" i="3"/>
  <c r="U26" i="3" s="1"/>
  <c r="R27" i="2"/>
  <c r="R29" i="2" s="1"/>
  <c r="R31" i="2" s="1"/>
  <c r="U18" i="1"/>
  <c r="V15" i="1"/>
  <c r="U18" i="2"/>
  <c r="V15" i="2"/>
  <c r="U18" i="3"/>
  <c r="V15" i="3"/>
  <c r="T27" i="1"/>
  <c r="T29" i="1" s="1"/>
  <c r="T31" i="1" s="1"/>
  <c r="T27" i="3"/>
  <c r="T29" i="3" s="1"/>
  <c r="T31" i="3" s="1"/>
  <c r="T21" i="2"/>
  <c r="S23" i="2"/>
  <c r="S26" i="2" s="1"/>
  <c r="U23" i="1"/>
  <c r="U26" i="1" s="1"/>
  <c r="V22" i="1"/>
  <c r="V22" i="2"/>
  <c r="W22" i="2" l="1"/>
  <c r="W22" i="1"/>
  <c r="W23" i="1" s="1"/>
  <c r="W26" i="1" s="1"/>
  <c r="V23" i="1"/>
  <c r="V26" i="1" s="1"/>
  <c r="S27" i="2"/>
  <c r="S29" i="2" s="1"/>
  <c r="S31" i="2" s="1"/>
  <c r="W15" i="3"/>
  <c r="W18" i="3" s="1"/>
  <c r="V18" i="3"/>
  <c r="V18" i="2"/>
  <c r="W15" i="2"/>
  <c r="W18" i="2" s="1"/>
  <c r="V18" i="1"/>
  <c r="W15" i="1"/>
  <c r="W18" i="1" s="1"/>
  <c r="U27" i="3"/>
  <c r="U29" i="3" s="1"/>
  <c r="U31" i="3" s="1"/>
  <c r="U27" i="1"/>
  <c r="U29" i="1" s="1"/>
  <c r="U31" i="1" s="1"/>
  <c r="U21" i="2"/>
  <c r="T23" i="2"/>
  <c r="T26" i="2" s="1"/>
  <c r="V23" i="3"/>
  <c r="V26" i="3" s="1"/>
  <c r="W22" i="3"/>
  <c r="W23" i="3" s="1"/>
  <c r="W26" i="3" s="1"/>
  <c r="W27" i="3" l="1"/>
  <c r="W29" i="3" s="1"/>
  <c r="W31" i="3" s="1"/>
  <c r="T27" i="2"/>
  <c r="T29" i="2" s="1"/>
  <c r="T31" i="2" s="1"/>
  <c r="V27" i="1"/>
  <c r="V29" i="1" s="1"/>
  <c r="V31" i="1" s="1"/>
  <c r="V27" i="3"/>
  <c r="V29" i="3" s="1"/>
  <c r="V31" i="3" s="1"/>
  <c r="V21" i="2"/>
  <c r="U23" i="2"/>
  <c r="U26" i="2" s="1"/>
  <c r="W27" i="1"/>
  <c r="W29" i="1" s="1"/>
  <c r="W31" i="1" s="1"/>
  <c r="B32" i="1" l="1"/>
  <c r="B33" i="1"/>
  <c r="B33" i="3"/>
  <c r="B32" i="3"/>
  <c r="U27" i="2"/>
  <c r="U29" i="2" s="1"/>
  <c r="U31" i="2" s="1"/>
  <c r="W21" i="2"/>
  <c r="W23" i="2" s="1"/>
  <c r="W26" i="2" s="1"/>
  <c r="V23" i="2"/>
  <c r="V26" i="2" s="1"/>
  <c r="W27" i="2" l="1"/>
  <c r="W29" i="2" s="1"/>
  <c r="W31" i="2" s="1"/>
  <c r="V27" i="2"/>
  <c r="V29" i="2" s="1"/>
  <c r="V31" i="2" s="1"/>
  <c r="B32" i="2" l="1"/>
  <c r="B33" i="2"/>
</calcChain>
</file>

<file path=xl/sharedStrings.xml><?xml version="1.0" encoding="utf-8"?>
<sst xmlns="http://schemas.openxmlformats.org/spreadsheetml/2006/main" count="129" uniqueCount="43">
  <si>
    <t>Inversión Estimada 20.000 ton Li2CO3 anual (Maricunga)</t>
  </si>
  <si>
    <t>producción anual [ton/año]</t>
  </si>
  <si>
    <t>ppm base salmuera</t>
  </si>
  <si>
    <t>mg/lt (g/m 3)</t>
  </si>
  <si>
    <t>ton li2co3 diario</t>
  </si>
  <si>
    <t>m3/ diario de salmuera a tratar</t>
  </si>
  <si>
    <t>Factor Euro-Dólar</t>
  </si>
  <si>
    <t>Inversión  planta separación agua sal [USD]</t>
  </si>
  <si>
    <t>Inversión planta Cristalización Li2CO3 [USD]</t>
  </si>
  <si>
    <t>Total Inversión Estimada Optimista Fase II [USD]</t>
  </si>
  <si>
    <t>YEARS</t>
  </si>
  <si>
    <t>Euro/m3</t>
  </si>
  <si>
    <t>USD/m3</t>
  </si>
  <si>
    <t>Lithium Carbonate Production from Chile (ton/year)</t>
  </si>
  <si>
    <t>Costo Osmosis</t>
  </si>
  <si>
    <t>Total Lithium Carbonate (ton/year)</t>
  </si>
  <si>
    <t>Costo Salmuera</t>
  </si>
  <si>
    <t>Osmosis Treatment  m3/day (USD/m3)</t>
  </si>
  <si>
    <t>CrystallizationTreatment 10.000 m3/day (USD/m3)</t>
  </si>
  <si>
    <t>Contingency (10%)</t>
  </si>
  <si>
    <t>Factor Euro/USD</t>
  </si>
  <si>
    <t>Total Extraction and Operational Cost (USD)</t>
  </si>
  <si>
    <t>Total Output Material Sell (USD)</t>
  </si>
  <si>
    <t>EBITDA (USD)</t>
  </si>
  <si>
    <t>Depreciation (-)</t>
  </si>
  <si>
    <t>Amortization (4%)</t>
  </si>
  <si>
    <t>Benefit Before Tax and Interest (USD)</t>
  </si>
  <si>
    <t>Tax (27,5%)</t>
  </si>
  <si>
    <t>Depreciation (+)</t>
  </si>
  <si>
    <t>Benefit After Tax</t>
  </si>
  <si>
    <t>Capital Cost (USD)</t>
  </si>
  <si>
    <t>Cash Flow</t>
  </si>
  <si>
    <t>VAN (12 %) (20 años)</t>
  </si>
  <si>
    <t>TIR (20 años)</t>
  </si>
  <si>
    <t>VAN (12 %) (10 años)</t>
  </si>
  <si>
    <t>TIR (10 años)</t>
  </si>
  <si>
    <t>Depreciación</t>
  </si>
  <si>
    <t>Inversión</t>
  </si>
  <si>
    <t>Vida útil años</t>
  </si>
  <si>
    <t>Valor residual</t>
  </si>
  <si>
    <t>Dep. Anual</t>
  </si>
  <si>
    <t>Total Inversión Estimada Pesimista Fase II [USD]</t>
  </si>
  <si>
    <t>VAN (12 %) (15 años)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</si>
</sst>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3" borderId="0" xfId="0" applyFill="1"/>
    <xf numFmtId="0" fontId="0" fillId="3" borderId="3" xfId="0" applyFill="1" applyBorder="1"/>
    <xf numFmtId="3" fontId="0" fillId="3" borderId="3" xfId="0" applyNumberFormat="1" applyFill="1" applyBorder="1"/>
    <xf numFmtId="1" fontId="0" fillId="3" borderId="3" xfId="0" applyNumberFormat="1" applyFill="1" applyBorder="1"/>
    <xf numFmtId="0" fontId="2" fillId="2" borderId="3" xfId="0" applyFont="1" applyFill="1" applyBorder="1"/>
    <xf numFmtId="3" fontId="2" fillId="2" borderId="3" xfId="0" applyNumberFormat="1" applyFont="1" applyFill="1" applyBorder="1"/>
    <xf numFmtId="0" fontId="0" fillId="4" borderId="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3" fontId="4" fillId="3" borderId="0" xfId="0" applyNumberFormat="1" applyFont="1" applyFill="1"/>
    <xf numFmtId="0" fontId="2" fillId="3" borderId="3" xfId="0" applyFont="1" applyFill="1" applyBorder="1"/>
    <xf numFmtId="0" fontId="2" fillId="3" borderId="0" xfId="0" applyFont="1" applyFill="1"/>
    <xf numFmtId="0" fontId="0" fillId="3" borderId="3" xfId="0" applyFill="1" applyBorder="1" applyAlignment="1">
      <alignment horizontal="center"/>
    </xf>
    <xf numFmtId="0" fontId="0" fillId="3" borderId="0" xfId="0" applyFont="1" applyFill="1"/>
    <xf numFmtId="0" fontId="4" fillId="3" borderId="0" xfId="0" applyFont="1" applyFill="1"/>
    <xf numFmtId="164" fontId="4" fillId="3" borderId="0" xfId="1" applyFont="1" applyFill="1"/>
    <xf numFmtId="164" fontId="4" fillId="3" borderId="0" xfId="1" applyFont="1" applyFill="1" applyBorder="1"/>
    <xf numFmtId="164" fontId="4" fillId="3" borderId="0" xfId="0" applyNumberFormat="1" applyFont="1" applyFill="1"/>
    <xf numFmtId="0" fontId="2" fillId="3" borderId="0" xfId="0" applyFont="1" applyFill="1" applyAlignment="1">
      <alignment horizontal="center"/>
    </xf>
    <xf numFmtId="0" fontId="2" fillId="2" borderId="0" xfId="0" applyFont="1" applyFill="1"/>
    <xf numFmtId="164" fontId="4" fillId="2" borderId="0" xfId="1" applyFont="1" applyFill="1"/>
    <xf numFmtId="3" fontId="4" fillId="2" borderId="0" xfId="0" applyNumberFormat="1" applyFont="1" applyFill="1"/>
    <xf numFmtId="0" fontId="2" fillId="5" borderId="0" xfId="0" applyFont="1" applyFill="1"/>
    <xf numFmtId="0" fontId="0" fillId="5" borderId="0" xfId="0" applyFill="1"/>
    <xf numFmtId="164" fontId="4" fillId="5" borderId="0" xfId="0" applyNumberFormat="1" applyFont="1" applyFill="1"/>
    <xf numFmtId="0" fontId="0" fillId="2" borderId="0" xfId="0" applyFill="1"/>
    <xf numFmtId="164" fontId="4" fillId="2" borderId="0" xfId="0" applyNumberFormat="1" applyFont="1" applyFill="1"/>
    <xf numFmtId="9" fontId="4" fillId="3" borderId="0" xfId="0" applyNumberFormat="1" applyFont="1" applyFill="1"/>
    <xf numFmtId="9" fontId="0" fillId="3" borderId="3" xfId="0" applyNumberFormat="1" applyFill="1" applyBorder="1"/>
    <xf numFmtId="164" fontId="0" fillId="3" borderId="3" xfId="1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45"/>
  <sheetViews>
    <sheetView tabSelected="1" workbookViewId="0">
      <selection sqref="A1:B1"/>
    </sheetView>
  </sheetViews>
  <sheetFormatPr baseColWidth="10" defaultColWidth="9.140625" defaultRowHeight="15" x14ac:dyDescent="0.25"/>
  <cols>
    <col min="1" max="1" width="48.7109375" style="3" customWidth="1"/>
    <col min="2" max="3" width="12.28515625" style="3" bestFit="1" customWidth="1"/>
    <col min="4" max="4" width="14" style="3" bestFit="1" customWidth="1"/>
    <col min="5" max="5" width="12" style="3" bestFit="1" customWidth="1"/>
    <col min="6" max="23" width="11.7109375" style="3" bestFit="1" customWidth="1"/>
    <col min="24" max="24" width="9.140625" style="3" customWidth="1"/>
    <col min="25" max="26" width="9.140625" style="3"/>
    <col min="27" max="27" width="14.85546875" style="3" bestFit="1" customWidth="1"/>
    <col min="28" max="16384" width="9.140625" style="3"/>
  </cols>
  <sheetData>
    <row r="1" spans="1:33" x14ac:dyDescent="0.25">
      <c r="A1" s="1" t="s">
        <v>0</v>
      </c>
      <c r="B1" s="2"/>
    </row>
    <row r="2" spans="1:33" x14ac:dyDescent="0.25">
      <c r="A2" s="4" t="s">
        <v>1</v>
      </c>
      <c r="B2" s="5">
        <v>20000</v>
      </c>
    </row>
    <row r="3" spans="1:33" x14ac:dyDescent="0.25">
      <c r="A3" s="4" t="s">
        <v>2</v>
      </c>
      <c r="B3" s="4">
        <v>1000</v>
      </c>
    </row>
    <row r="4" spans="1:33" x14ac:dyDescent="0.25">
      <c r="A4" s="4" t="s">
        <v>3</v>
      </c>
      <c r="B4" s="4">
        <f>B3</f>
        <v>1000</v>
      </c>
    </row>
    <row r="5" spans="1:33" x14ac:dyDescent="0.25">
      <c r="A5" s="4" t="s">
        <v>4</v>
      </c>
      <c r="B5" s="6">
        <f>ROUND(B2/365,0)</f>
        <v>55</v>
      </c>
    </row>
    <row r="6" spans="1:33" x14ac:dyDescent="0.25">
      <c r="A6" s="4" t="s">
        <v>5</v>
      </c>
      <c r="B6" s="5">
        <f>(B5*1000000)/B4</f>
        <v>55000</v>
      </c>
    </row>
    <row r="7" spans="1:33" x14ac:dyDescent="0.25">
      <c r="A7" s="4" t="s">
        <v>6</v>
      </c>
      <c r="B7" s="4">
        <v>1.1599999999999999</v>
      </c>
    </row>
    <row r="8" spans="1:33" x14ac:dyDescent="0.25">
      <c r="A8" s="4" t="s">
        <v>7</v>
      </c>
      <c r="B8" s="5">
        <f>1500*B6*B7</f>
        <v>95700000</v>
      </c>
    </row>
    <row r="9" spans="1:33" x14ac:dyDescent="0.25">
      <c r="A9" s="4" t="s">
        <v>8</v>
      </c>
      <c r="B9" s="5">
        <f>100000000*B7</f>
        <v>115999999.99999999</v>
      </c>
    </row>
    <row r="10" spans="1:33" x14ac:dyDescent="0.25">
      <c r="A10" s="7" t="s">
        <v>9</v>
      </c>
      <c r="B10" s="8">
        <f>B8+B9</f>
        <v>211700000</v>
      </c>
    </row>
    <row r="11" spans="1:33" ht="15.75" thickBot="1" x14ac:dyDescent="0.3"/>
    <row r="12" spans="1:33" ht="15.75" thickBot="1" x14ac:dyDescent="0.3">
      <c r="A12" s="9" t="s">
        <v>10</v>
      </c>
      <c r="B12" s="10"/>
      <c r="C12" s="11">
        <v>2018</v>
      </c>
      <c r="D12" s="11">
        <v>2019</v>
      </c>
      <c r="E12" s="11">
        <f t="shared" ref="E12:W12" si="0">D12+1</f>
        <v>2020</v>
      </c>
      <c r="F12" s="11">
        <f t="shared" si="0"/>
        <v>2021</v>
      </c>
      <c r="G12" s="11">
        <f t="shared" si="0"/>
        <v>2022</v>
      </c>
      <c r="H12" s="11">
        <f t="shared" si="0"/>
        <v>2023</v>
      </c>
      <c r="I12" s="11">
        <f t="shared" si="0"/>
        <v>2024</v>
      </c>
      <c r="J12" s="11">
        <f t="shared" si="0"/>
        <v>2025</v>
      </c>
      <c r="K12" s="11">
        <f t="shared" si="0"/>
        <v>2026</v>
      </c>
      <c r="L12" s="11">
        <f t="shared" si="0"/>
        <v>2027</v>
      </c>
      <c r="M12" s="11">
        <f t="shared" si="0"/>
        <v>2028</v>
      </c>
      <c r="N12" s="11">
        <f t="shared" si="0"/>
        <v>2029</v>
      </c>
      <c r="O12" s="11">
        <f t="shared" si="0"/>
        <v>2030</v>
      </c>
      <c r="P12" s="11">
        <f t="shared" si="0"/>
        <v>2031</v>
      </c>
      <c r="Q12" s="11">
        <f t="shared" si="0"/>
        <v>2032</v>
      </c>
      <c r="R12" s="11">
        <f t="shared" si="0"/>
        <v>2033</v>
      </c>
      <c r="S12" s="11">
        <f t="shared" si="0"/>
        <v>2034</v>
      </c>
      <c r="T12" s="11">
        <f t="shared" si="0"/>
        <v>2035</v>
      </c>
      <c r="U12" s="11">
        <f t="shared" si="0"/>
        <v>2036</v>
      </c>
      <c r="V12" s="11">
        <f t="shared" si="0"/>
        <v>2037</v>
      </c>
      <c r="W12" s="12">
        <f t="shared" si="0"/>
        <v>2038</v>
      </c>
      <c r="AB12" s="13" t="s">
        <v>11</v>
      </c>
      <c r="AC12" s="13"/>
      <c r="AD12" s="13"/>
      <c r="AE12" s="13" t="s">
        <v>12</v>
      </c>
      <c r="AF12" s="13"/>
      <c r="AG12" s="13"/>
    </row>
    <row r="13" spans="1:33" x14ac:dyDescent="0.25">
      <c r="A13" s="3" t="s">
        <v>13</v>
      </c>
      <c r="D13" s="14">
        <v>20000</v>
      </c>
      <c r="E13" s="14">
        <f t="shared" ref="E13:T17" si="1">D13</f>
        <v>20000</v>
      </c>
      <c r="F13" s="14">
        <f t="shared" si="1"/>
        <v>20000</v>
      </c>
      <c r="G13" s="14">
        <f t="shared" si="1"/>
        <v>20000</v>
      </c>
      <c r="H13" s="14">
        <f t="shared" si="1"/>
        <v>20000</v>
      </c>
      <c r="I13" s="14">
        <f t="shared" si="1"/>
        <v>20000</v>
      </c>
      <c r="J13" s="14">
        <f t="shared" si="1"/>
        <v>20000</v>
      </c>
      <c r="K13" s="14">
        <f t="shared" si="1"/>
        <v>20000</v>
      </c>
      <c r="L13" s="14">
        <f t="shared" si="1"/>
        <v>20000</v>
      </c>
      <c r="M13" s="14">
        <f t="shared" si="1"/>
        <v>20000</v>
      </c>
      <c r="N13" s="14">
        <f t="shared" si="1"/>
        <v>20000</v>
      </c>
      <c r="O13" s="14">
        <f t="shared" si="1"/>
        <v>20000</v>
      </c>
      <c r="P13" s="14">
        <f t="shared" si="1"/>
        <v>20000</v>
      </c>
      <c r="Q13" s="14">
        <f t="shared" si="1"/>
        <v>20000</v>
      </c>
      <c r="R13" s="14">
        <f t="shared" si="1"/>
        <v>20000</v>
      </c>
      <c r="S13" s="14">
        <f t="shared" si="1"/>
        <v>20000</v>
      </c>
      <c r="T13" s="14">
        <f t="shared" si="1"/>
        <v>20000</v>
      </c>
      <c r="U13" s="14">
        <f t="shared" ref="U13:W15" si="2">T13</f>
        <v>20000</v>
      </c>
      <c r="V13" s="14">
        <f t="shared" si="2"/>
        <v>20000</v>
      </c>
      <c r="W13" s="14">
        <f t="shared" si="2"/>
        <v>20000</v>
      </c>
      <c r="AA13" s="15" t="s">
        <v>14</v>
      </c>
      <c r="AB13" s="4">
        <v>0.6</v>
      </c>
      <c r="AC13" s="4">
        <v>0.7</v>
      </c>
      <c r="AD13" s="4">
        <v>0.8</v>
      </c>
      <c r="AE13" s="4">
        <f>AB13*$AE$17</f>
        <v>0.69599999999999995</v>
      </c>
      <c r="AF13" s="4">
        <f>AC13*AE17</f>
        <v>0.81199999999999994</v>
      </c>
      <c r="AG13" s="4">
        <f>AD13*$AE$17</f>
        <v>0.92799999999999994</v>
      </c>
    </row>
    <row r="14" spans="1:33" x14ac:dyDescent="0.25">
      <c r="A14" s="16" t="s">
        <v>15</v>
      </c>
      <c r="B14" s="16"/>
      <c r="D14" s="14">
        <f>SUM(D13:D13)</f>
        <v>20000</v>
      </c>
      <c r="E14" s="14">
        <f t="shared" si="1"/>
        <v>20000</v>
      </c>
      <c r="F14" s="14">
        <f t="shared" si="1"/>
        <v>20000</v>
      </c>
      <c r="G14" s="14">
        <f t="shared" si="1"/>
        <v>20000</v>
      </c>
      <c r="H14" s="14">
        <f t="shared" si="1"/>
        <v>20000</v>
      </c>
      <c r="I14" s="14">
        <f t="shared" si="1"/>
        <v>20000</v>
      </c>
      <c r="J14" s="14">
        <f t="shared" si="1"/>
        <v>20000</v>
      </c>
      <c r="K14" s="14">
        <f t="shared" si="1"/>
        <v>20000</v>
      </c>
      <c r="L14" s="14">
        <f t="shared" si="1"/>
        <v>20000</v>
      </c>
      <c r="M14" s="14">
        <f t="shared" si="1"/>
        <v>20000</v>
      </c>
      <c r="N14" s="14">
        <f t="shared" si="1"/>
        <v>20000</v>
      </c>
      <c r="O14" s="14">
        <f t="shared" si="1"/>
        <v>20000</v>
      </c>
      <c r="P14" s="14">
        <f t="shared" si="1"/>
        <v>20000</v>
      </c>
      <c r="Q14" s="14">
        <f t="shared" si="1"/>
        <v>20000</v>
      </c>
      <c r="R14" s="14">
        <f t="shared" si="1"/>
        <v>20000</v>
      </c>
      <c r="S14" s="14">
        <f t="shared" si="1"/>
        <v>20000</v>
      </c>
      <c r="T14" s="14">
        <f t="shared" si="1"/>
        <v>20000</v>
      </c>
      <c r="U14" s="14">
        <f t="shared" si="2"/>
        <v>20000</v>
      </c>
      <c r="V14" s="14">
        <f t="shared" si="2"/>
        <v>20000</v>
      </c>
      <c r="W14" s="14">
        <f t="shared" si="2"/>
        <v>20000</v>
      </c>
      <c r="AA14" s="4" t="s">
        <v>16</v>
      </c>
      <c r="AB14" s="17">
        <v>7</v>
      </c>
      <c r="AC14" s="17"/>
      <c r="AD14" s="17"/>
      <c r="AE14" s="17">
        <f>AB14*AE17</f>
        <v>8.1199999999999992</v>
      </c>
      <c r="AF14" s="17"/>
      <c r="AG14" s="17"/>
    </row>
    <row r="15" spans="1:33" x14ac:dyDescent="0.25">
      <c r="A15" s="18" t="s">
        <v>17</v>
      </c>
      <c r="B15" s="19">
        <f>AF13</f>
        <v>0.81199999999999994</v>
      </c>
      <c r="C15" s="14"/>
      <c r="D15" s="20">
        <f>B6*360*B15</f>
        <v>16077599.999999998</v>
      </c>
      <c r="E15" s="20">
        <f t="shared" si="1"/>
        <v>16077599.999999998</v>
      </c>
      <c r="F15" s="20">
        <f t="shared" si="1"/>
        <v>16077599.999999998</v>
      </c>
      <c r="G15" s="20">
        <f t="shared" si="1"/>
        <v>16077599.999999998</v>
      </c>
      <c r="H15" s="20">
        <f t="shared" si="1"/>
        <v>16077599.999999998</v>
      </c>
      <c r="I15" s="20">
        <f t="shared" si="1"/>
        <v>16077599.999999998</v>
      </c>
      <c r="J15" s="20">
        <f t="shared" si="1"/>
        <v>16077599.999999998</v>
      </c>
      <c r="K15" s="20">
        <f t="shared" si="1"/>
        <v>16077599.999999998</v>
      </c>
      <c r="L15" s="20">
        <f t="shared" si="1"/>
        <v>16077599.999999998</v>
      </c>
      <c r="M15" s="20">
        <f t="shared" si="1"/>
        <v>16077599.999999998</v>
      </c>
      <c r="N15" s="20">
        <f t="shared" si="1"/>
        <v>16077599.999999998</v>
      </c>
      <c r="O15" s="20">
        <f t="shared" si="1"/>
        <v>16077599.999999998</v>
      </c>
      <c r="P15" s="20">
        <f t="shared" si="1"/>
        <v>16077599.999999998</v>
      </c>
      <c r="Q15" s="20">
        <f t="shared" si="1"/>
        <v>16077599.999999998</v>
      </c>
      <c r="R15" s="20">
        <f t="shared" si="1"/>
        <v>16077599.999999998</v>
      </c>
      <c r="S15" s="20">
        <f t="shared" si="1"/>
        <v>16077599.999999998</v>
      </c>
      <c r="T15" s="20">
        <f t="shared" si="1"/>
        <v>16077599.999999998</v>
      </c>
      <c r="U15" s="20">
        <f t="shared" si="2"/>
        <v>16077599.999999998</v>
      </c>
      <c r="V15" s="20">
        <f t="shared" si="2"/>
        <v>16077599.999999998</v>
      </c>
      <c r="W15" s="21">
        <f t="shared" si="2"/>
        <v>16077599.999999998</v>
      </c>
    </row>
    <row r="16" spans="1:33" x14ac:dyDescent="0.25">
      <c r="A16" s="18" t="s">
        <v>18</v>
      </c>
      <c r="B16" s="19">
        <f>AE14</f>
        <v>8.1199999999999992</v>
      </c>
      <c r="C16" s="14"/>
      <c r="D16" s="20">
        <f>10000*360*$B$16</f>
        <v>29231999.999999996</v>
      </c>
      <c r="E16" s="20">
        <f t="shared" ref="E16:W16" si="3">10000*360*$B$16</f>
        <v>29231999.999999996</v>
      </c>
      <c r="F16" s="20">
        <f t="shared" si="3"/>
        <v>29231999.999999996</v>
      </c>
      <c r="G16" s="20">
        <f t="shared" si="3"/>
        <v>29231999.999999996</v>
      </c>
      <c r="H16" s="20">
        <f t="shared" si="3"/>
        <v>29231999.999999996</v>
      </c>
      <c r="I16" s="20">
        <f t="shared" si="3"/>
        <v>29231999.999999996</v>
      </c>
      <c r="J16" s="20">
        <f t="shared" si="3"/>
        <v>29231999.999999996</v>
      </c>
      <c r="K16" s="20">
        <f t="shared" si="3"/>
        <v>29231999.999999996</v>
      </c>
      <c r="L16" s="20">
        <f t="shared" si="3"/>
        <v>29231999.999999996</v>
      </c>
      <c r="M16" s="20">
        <f t="shared" si="3"/>
        <v>29231999.999999996</v>
      </c>
      <c r="N16" s="20">
        <f t="shared" si="3"/>
        <v>29231999.999999996</v>
      </c>
      <c r="O16" s="20">
        <f t="shared" si="3"/>
        <v>29231999.999999996</v>
      </c>
      <c r="P16" s="20">
        <f t="shared" si="3"/>
        <v>29231999.999999996</v>
      </c>
      <c r="Q16" s="20">
        <f t="shared" si="3"/>
        <v>29231999.999999996</v>
      </c>
      <c r="R16" s="20">
        <f t="shared" si="3"/>
        <v>29231999.999999996</v>
      </c>
      <c r="S16" s="20">
        <f t="shared" si="3"/>
        <v>29231999.999999996</v>
      </c>
      <c r="T16" s="20">
        <f t="shared" si="3"/>
        <v>29231999.999999996</v>
      </c>
      <c r="U16" s="20">
        <f t="shared" si="3"/>
        <v>29231999.999999996</v>
      </c>
      <c r="V16" s="20">
        <f t="shared" si="3"/>
        <v>29231999.999999996</v>
      </c>
      <c r="W16" s="20">
        <f t="shared" si="3"/>
        <v>29231999.999999996</v>
      </c>
    </row>
    <row r="17" spans="1:32" x14ac:dyDescent="0.25">
      <c r="A17" s="18" t="s">
        <v>19</v>
      </c>
      <c r="B17" s="18"/>
      <c r="D17" s="22">
        <f>(D15+D16)*0.1</f>
        <v>4530959.9999999991</v>
      </c>
      <c r="E17" s="14">
        <f t="shared" si="1"/>
        <v>4530959.9999999991</v>
      </c>
      <c r="F17" s="14">
        <f t="shared" si="1"/>
        <v>4530959.9999999991</v>
      </c>
      <c r="G17" s="14">
        <f t="shared" si="1"/>
        <v>4530959.9999999991</v>
      </c>
      <c r="H17" s="14">
        <f t="shared" si="1"/>
        <v>4530959.9999999991</v>
      </c>
      <c r="I17" s="14">
        <f t="shared" si="1"/>
        <v>4530959.9999999991</v>
      </c>
      <c r="J17" s="14">
        <f t="shared" si="1"/>
        <v>4530959.9999999991</v>
      </c>
      <c r="K17" s="14">
        <f t="shared" si="1"/>
        <v>4530959.9999999991</v>
      </c>
      <c r="L17" s="14">
        <f t="shared" si="1"/>
        <v>4530959.9999999991</v>
      </c>
      <c r="M17" s="14">
        <f t="shared" si="1"/>
        <v>4530959.9999999991</v>
      </c>
      <c r="N17" s="14">
        <f t="shared" si="1"/>
        <v>4530959.9999999991</v>
      </c>
      <c r="O17" s="14">
        <f t="shared" si="1"/>
        <v>4530959.9999999991</v>
      </c>
      <c r="P17" s="14">
        <f t="shared" si="1"/>
        <v>4530959.9999999991</v>
      </c>
      <c r="Q17" s="14">
        <f t="shared" si="1"/>
        <v>4530959.9999999991</v>
      </c>
      <c r="R17" s="14">
        <f t="shared" si="1"/>
        <v>4530959.9999999991</v>
      </c>
      <c r="S17" s="14">
        <f t="shared" si="1"/>
        <v>4530959.9999999991</v>
      </c>
      <c r="T17" s="14">
        <f t="shared" si="1"/>
        <v>4530959.9999999991</v>
      </c>
      <c r="U17" s="14">
        <f t="shared" ref="U17:W17" si="4">T17</f>
        <v>4530959.9999999991</v>
      </c>
      <c r="V17" s="14">
        <f t="shared" si="4"/>
        <v>4530959.9999999991</v>
      </c>
      <c r="W17" s="14">
        <f t="shared" si="4"/>
        <v>4530959.9999999991</v>
      </c>
      <c r="AB17" s="23" t="s">
        <v>20</v>
      </c>
      <c r="AC17" s="23"/>
      <c r="AD17" s="23"/>
      <c r="AE17" s="16">
        <v>1.1599999999999999</v>
      </c>
      <c r="AF17" s="16"/>
    </row>
    <row r="18" spans="1:32" x14ac:dyDescent="0.25">
      <c r="A18" s="16" t="s">
        <v>21</v>
      </c>
      <c r="B18" s="16"/>
      <c r="D18" s="22">
        <f t="shared" ref="D18:W18" si="5">D15+D17+D16</f>
        <v>49840559.999999993</v>
      </c>
      <c r="E18" s="22">
        <f t="shared" si="5"/>
        <v>49840559.999999993</v>
      </c>
      <c r="F18" s="22">
        <f t="shared" si="5"/>
        <v>49840559.999999993</v>
      </c>
      <c r="G18" s="22">
        <f t="shared" si="5"/>
        <v>49840559.999999993</v>
      </c>
      <c r="H18" s="22">
        <f t="shared" si="5"/>
        <v>49840559.999999993</v>
      </c>
      <c r="I18" s="22">
        <f t="shared" si="5"/>
        <v>49840559.999999993</v>
      </c>
      <c r="J18" s="22">
        <f t="shared" si="5"/>
        <v>49840559.999999993</v>
      </c>
      <c r="K18" s="22">
        <f t="shared" si="5"/>
        <v>49840559.999999993</v>
      </c>
      <c r="L18" s="22">
        <f t="shared" si="5"/>
        <v>49840559.999999993</v>
      </c>
      <c r="M18" s="22">
        <f t="shared" si="5"/>
        <v>49840559.999999993</v>
      </c>
      <c r="N18" s="22">
        <f t="shared" si="5"/>
        <v>49840559.999999993</v>
      </c>
      <c r="O18" s="22">
        <f t="shared" si="5"/>
        <v>49840559.999999993</v>
      </c>
      <c r="P18" s="22">
        <f t="shared" si="5"/>
        <v>49840559.999999993</v>
      </c>
      <c r="Q18" s="22">
        <f t="shared" si="5"/>
        <v>49840559.999999993</v>
      </c>
      <c r="R18" s="22">
        <f t="shared" si="5"/>
        <v>49840559.999999993</v>
      </c>
      <c r="S18" s="22">
        <f t="shared" si="5"/>
        <v>49840559.999999993</v>
      </c>
      <c r="T18" s="22">
        <f t="shared" si="5"/>
        <v>49840559.999999993</v>
      </c>
      <c r="U18" s="22">
        <f t="shared" si="5"/>
        <v>49840559.999999993</v>
      </c>
      <c r="V18" s="22">
        <f t="shared" si="5"/>
        <v>49840559.999999993</v>
      </c>
      <c r="W18" s="22">
        <f t="shared" si="5"/>
        <v>49840559.999999993</v>
      </c>
    </row>
    <row r="19" spans="1:32" x14ac:dyDescent="0.25">
      <c r="A19" s="24" t="s">
        <v>22</v>
      </c>
      <c r="B19" s="24"/>
      <c r="C19" s="25">
        <v>13000</v>
      </c>
      <c r="D19" s="25">
        <f>$C$19*D14</f>
        <v>260000000</v>
      </c>
      <c r="E19" s="26">
        <f t="shared" ref="E19:W19" si="6">D19</f>
        <v>260000000</v>
      </c>
      <c r="F19" s="26">
        <f t="shared" si="6"/>
        <v>260000000</v>
      </c>
      <c r="G19" s="26">
        <f t="shared" si="6"/>
        <v>260000000</v>
      </c>
      <c r="H19" s="26">
        <f t="shared" si="6"/>
        <v>260000000</v>
      </c>
      <c r="I19" s="26">
        <f t="shared" si="6"/>
        <v>260000000</v>
      </c>
      <c r="J19" s="26">
        <f t="shared" si="6"/>
        <v>260000000</v>
      </c>
      <c r="K19" s="26">
        <f t="shared" si="6"/>
        <v>260000000</v>
      </c>
      <c r="L19" s="26">
        <f t="shared" si="6"/>
        <v>260000000</v>
      </c>
      <c r="M19" s="26">
        <f t="shared" si="6"/>
        <v>260000000</v>
      </c>
      <c r="N19" s="26">
        <f t="shared" si="6"/>
        <v>260000000</v>
      </c>
      <c r="O19" s="26">
        <f t="shared" si="6"/>
        <v>260000000</v>
      </c>
      <c r="P19" s="26">
        <f t="shared" si="6"/>
        <v>260000000</v>
      </c>
      <c r="Q19" s="26">
        <f t="shared" si="6"/>
        <v>260000000</v>
      </c>
      <c r="R19" s="26">
        <f t="shared" si="6"/>
        <v>260000000</v>
      </c>
      <c r="S19" s="26">
        <f t="shared" si="6"/>
        <v>260000000</v>
      </c>
      <c r="T19" s="26">
        <f t="shared" si="6"/>
        <v>260000000</v>
      </c>
      <c r="U19" s="26">
        <f t="shared" si="6"/>
        <v>260000000</v>
      </c>
      <c r="V19" s="26">
        <f t="shared" si="6"/>
        <v>260000000</v>
      </c>
      <c r="W19" s="26">
        <f t="shared" si="6"/>
        <v>260000000</v>
      </c>
    </row>
    <row r="21" spans="1:32" x14ac:dyDescent="0.25">
      <c r="A21" s="27" t="s">
        <v>21</v>
      </c>
      <c r="B21" s="27"/>
      <c r="C21" s="28"/>
      <c r="D21" s="29">
        <f>D18</f>
        <v>49840559.999999993</v>
      </c>
      <c r="E21" s="29">
        <f>D21</f>
        <v>49840559.999999993</v>
      </c>
      <c r="F21" s="29">
        <f t="shared" ref="F21:W22" si="7">E21</f>
        <v>49840559.999999993</v>
      </c>
      <c r="G21" s="29">
        <f t="shared" si="7"/>
        <v>49840559.999999993</v>
      </c>
      <c r="H21" s="29">
        <f t="shared" si="7"/>
        <v>49840559.999999993</v>
      </c>
      <c r="I21" s="29">
        <f t="shared" si="7"/>
        <v>49840559.999999993</v>
      </c>
      <c r="J21" s="29">
        <f t="shared" si="7"/>
        <v>49840559.999999993</v>
      </c>
      <c r="K21" s="29">
        <f t="shared" si="7"/>
        <v>49840559.999999993</v>
      </c>
      <c r="L21" s="29">
        <f t="shared" si="7"/>
        <v>49840559.999999993</v>
      </c>
      <c r="M21" s="29">
        <f t="shared" si="7"/>
        <v>49840559.999999993</v>
      </c>
      <c r="N21" s="29">
        <f t="shared" si="7"/>
        <v>49840559.999999993</v>
      </c>
      <c r="O21" s="29">
        <f t="shared" si="7"/>
        <v>49840559.999999993</v>
      </c>
      <c r="P21" s="29">
        <f t="shared" si="7"/>
        <v>49840559.999999993</v>
      </c>
      <c r="Q21" s="29">
        <f t="shared" si="7"/>
        <v>49840559.999999993</v>
      </c>
      <c r="R21" s="29">
        <f t="shared" si="7"/>
        <v>49840559.999999993</v>
      </c>
      <c r="S21" s="29">
        <f t="shared" si="7"/>
        <v>49840559.999999993</v>
      </c>
      <c r="T21" s="29">
        <f t="shared" si="7"/>
        <v>49840559.999999993</v>
      </c>
      <c r="U21" s="29">
        <f t="shared" si="7"/>
        <v>49840559.999999993</v>
      </c>
      <c r="V21" s="29">
        <f t="shared" si="7"/>
        <v>49840559.999999993</v>
      </c>
      <c r="W21" s="29">
        <f t="shared" si="7"/>
        <v>49840559.999999993</v>
      </c>
    </row>
    <row r="22" spans="1:32" x14ac:dyDescent="0.25">
      <c r="A22" s="27" t="s">
        <v>22</v>
      </c>
      <c r="B22" s="27"/>
      <c r="C22" s="28"/>
      <c r="D22" s="29">
        <f>D19</f>
        <v>260000000</v>
      </c>
      <c r="E22" s="29">
        <f>D22</f>
        <v>260000000</v>
      </c>
      <c r="F22" s="29">
        <f t="shared" si="7"/>
        <v>260000000</v>
      </c>
      <c r="G22" s="29">
        <f t="shared" si="7"/>
        <v>260000000</v>
      </c>
      <c r="H22" s="29">
        <f t="shared" si="7"/>
        <v>260000000</v>
      </c>
      <c r="I22" s="29">
        <f t="shared" si="7"/>
        <v>260000000</v>
      </c>
      <c r="J22" s="29">
        <f t="shared" si="7"/>
        <v>260000000</v>
      </c>
      <c r="K22" s="29">
        <f t="shared" si="7"/>
        <v>260000000</v>
      </c>
      <c r="L22" s="29">
        <f t="shared" si="7"/>
        <v>260000000</v>
      </c>
      <c r="M22" s="29">
        <f t="shared" si="7"/>
        <v>260000000</v>
      </c>
      <c r="N22" s="29">
        <f t="shared" si="7"/>
        <v>260000000</v>
      </c>
      <c r="O22" s="29">
        <f t="shared" si="7"/>
        <v>260000000</v>
      </c>
      <c r="P22" s="29">
        <f t="shared" si="7"/>
        <v>260000000</v>
      </c>
      <c r="Q22" s="29">
        <f t="shared" si="7"/>
        <v>260000000</v>
      </c>
      <c r="R22" s="29">
        <f t="shared" si="7"/>
        <v>260000000</v>
      </c>
      <c r="S22" s="29">
        <f t="shared" si="7"/>
        <v>260000000</v>
      </c>
      <c r="T22" s="29">
        <f t="shared" si="7"/>
        <v>260000000</v>
      </c>
      <c r="U22" s="29">
        <f t="shared" si="7"/>
        <v>260000000</v>
      </c>
      <c r="V22" s="29">
        <f t="shared" si="7"/>
        <v>260000000</v>
      </c>
      <c r="W22" s="29">
        <f t="shared" si="7"/>
        <v>260000000</v>
      </c>
    </row>
    <row r="23" spans="1:32" x14ac:dyDescent="0.25">
      <c r="A23" s="27" t="s">
        <v>23</v>
      </c>
      <c r="B23" s="27"/>
      <c r="C23" s="28"/>
      <c r="D23" s="29">
        <f>D22-D21</f>
        <v>210159440</v>
      </c>
      <c r="E23" s="29">
        <f t="shared" ref="E23:W23" si="8">E22-E21</f>
        <v>210159440</v>
      </c>
      <c r="F23" s="29">
        <f t="shared" si="8"/>
        <v>210159440</v>
      </c>
      <c r="G23" s="29">
        <f t="shared" si="8"/>
        <v>210159440</v>
      </c>
      <c r="H23" s="29">
        <f t="shared" si="8"/>
        <v>210159440</v>
      </c>
      <c r="I23" s="29">
        <f t="shared" si="8"/>
        <v>210159440</v>
      </c>
      <c r="J23" s="29">
        <f t="shared" si="8"/>
        <v>210159440</v>
      </c>
      <c r="K23" s="29">
        <f t="shared" si="8"/>
        <v>210159440</v>
      </c>
      <c r="L23" s="29">
        <f t="shared" si="8"/>
        <v>210159440</v>
      </c>
      <c r="M23" s="29">
        <f t="shared" si="8"/>
        <v>210159440</v>
      </c>
      <c r="N23" s="29">
        <f t="shared" si="8"/>
        <v>210159440</v>
      </c>
      <c r="O23" s="29">
        <f t="shared" si="8"/>
        <v>210159440</v>
      </c>
      <c r="P23" s="29">
        <f t="shared" si="8"/>
        <v>210159440</v>
      </c>
      <c r="Q23" s="29">
        <f t="shared" si="8"/>
        <v>210159440</v>
      </c>
      <c r="R23" s="29">
        <f t="shared" si="8"/>
        <v>210159440</v>
      </c>
      <c r="S23" s="29">
        <f t="shared" si="8"/>
        <v>210159440</v>
      </c>
      <c r="T23" s="29">
        <f t="shared" si="8"/>
        <v>210159440</v>
      </c>
      <c r="U23" s="29">
        <f t="shared" si="8"/>
        <v>210159440</v>
      </c>
      <c r="V23" s="29">
        <f t="shared" si="8"/>
        <v>210159440</v>
      </c>
      <c r="W23" s="29">
        <f t="shared" si="8"/>
        <v>210159440</v>
      </c>
    </row>
    <row r="24" spans="1:32" x14ac:dyDescent="0.25">
      <c r="A24" s="18" t="s">
        <v>24</v>
      </c>
      <c r="B24" s="18"/>
      <c r="D24" s="22">
        <f>$I$45</f>
        <v>9526500</v>
      </c>
      <c r="E24" s="22">
        <f t="shared" ref="E24:W24" si="9">$I$45</f>
        <v>9526500</v>
      </c>
      <c r="F24" s="22">
        <f t="shared" si="9"/>
        <v>9526500</v>
      </c>
      <c r="G24" s="22">
        <f t="shared" si="9"/>
        <v>9526500</v>
      </c>
      <c r="H24" s="22">
        <f t="shared" si="9"/>
        <v>9526500</v>
      </c>
      <c r="I24" s="22">
        <f t="shared" si="9"/>
        <v>9526500</v>
      </c>
      <c r="J24" s="22">
        <f t="shared" si="9"/>
        <v>9526500</v>
      </c>
      <c r="K24" s="22">
        <f t="shared" si="9"/>
        <v>9526500</v>
      </c>
      <c r="L24" s="22">
        <f t="shared" si="9"/>
        <v>9526500</v>
      </c>
      <c r="M24" s="22">
        <f t="shared" si="9"/>
        <v>9526500</v>
      </c>
      <c r="N24" s="22">
        <f t="shared" si="9"/>
        <v>9526500</v>
      </c>
      <c r="O24" s="22">
        <f t="shared" si="9"/>
        <v>9526500</v>
      </c>
      <c r="P24" s="22">
        <f t="shared" si="9"/>
        <v>9526500</v>
      </c>
      <c r="Q24" s="22">
        <f t="shared" si="9"/>
        <v>9526500</v>
      </c>
      <c r="R24" s="22">
        <f t="shared" si="9"/>
        <v>9526500</v>
      </c>
      <c r="S24" s="22">
        <f t="shared" si="9"/>
        <v>9526500</v>
      </c>
      <c r="T24" s="22">
        <f t="shared" si="9"/>
        <v>9526500</v>
      </c>
      <c r="U24" s="22">
        <f t="shared" si="9"/>
        <v>9526500</v>
      </c>
      <c r="V24" s="22">
        <f t="shared" si="9"/>
        <v>9526500</v>
      </c>
      <c r="W24" s="22">
        <f t="shared" si="9"/>
        <v>9526500</v>
      </c>
    </row>
    <row r="25" spans="1:32" x14ac:dyDescent="0.25">
      <c r="A25" s="18" t="s">
        <v>25</v>
      </c>
      <c r="B25" s="18"/>
      <c r="D25" s="20">
        <f>PMT(4%,10,$C$31,0,0)</f>
        <v>34977640.906459734</v>
      </c>
      <c r="E25" s="20">
        <f t="shared" ref="E25:M25" si="10">PMT(4%,10,$C$31,0,0)</f>
        <v>34977640.906459734</v>
      </c>
      <c r="F25" s="20">
        <f t="shared" si="10"/>
        <v>34977640.906459734</v>
      </c>
      <c r="G25" s="20">
        <f t="shared" si="10"/>
        <v>34977640.906459734</v>
      </c>
      <c r="H25" s="20">
        <f t="shared" si="10"/>
        <v>34977640.906459734</v>
      </c>
      <c r="I25" s="20">
        <f t="shared" si="10"/>
        <v>34977640.906459734</v>
      </c>
      <c r="J25" s="20">
        <f t="shared" si="10"/>
        <v>34977640.906459734</v>
      </c>
      <c r="K25" s="20">
        <f t="shared" si="10"/>
        <v>34977640.906459734</v>
      </c>
      <c r="L25" s="20">
        <f t="shared" si="10"/>
        <v>34977640.906459734</v>
      </c>
      <c r="M25" s="20">
        <f t="shared" si="10"/>
        <v>34977640.906459734</v>
      </c>
      <c r="N25" s="20">
        <f>PMT(4%,10,$C$31,0,0)</f>
        <v>34977640.906459734</v>
      </c>
      <c r="O25" s="22"/>
      <c r="P25" s="22"/>
      <c r="Q25" s="22"/>
      <c r="R25" s="22"/>
      <c r="S25" s="22"/>
      <c r="T25" s="22"/>
      <c r="U25" s="22"/>
      <c r="V25" s="22"/>
      <c r="W25" s="22"/>
    </row>
    <row r="26" spans="1:32" x14ac:dyDescent="0.25">
      <c r="A26" s="3" t="s">
        <v>26</v>
      </c>
      <c r="D26" s="22">
        <f>D23-D24-D25</f>
        <v>165655299.09354025</v>
      </c>
      <c r="E26" s="22">
        <f t="shared" ref="E26:W26" si="11">E23-E24-E25</f>
        <v>165655299.09354025</v>
      </c>
      <c r="F26" s="22">
        <f t="shared" si="11"/>
        <v>165655299.09354025</v>
      </c>
      <c r="G26" s="22">
        <f t="shared" si="11"/>
        <v>165655299.09354025</v>
      </c>
      <c r="H26" s="22">
        <f t="shared" si="11"/>
        <v>165655299.09354025</v>
      </c>
      <c r="I26" s="22">
        <f t="shared" si="11"/>
        <v>165655299.09354025</v>
      </c>
      <c r="J26" s="22">
        <f t="shared" si="11"/>
        <v>165655299.09354025</v>
      </c>
      <c r="K26" s="22">
        <f t="shared" si="11"/>
        <v>165655299.09354025</v>
      </c>
      <c r="L26" s="22">
        <f t="shared" si="11"/>
        <v>165655299.09354025</v>
      </c>
      <c r="M26" s="22">
        <f t="shared" si="11"/>
        <v>165655299.09354025</v>
      </c>
      <c r="N26" s="22">
        <f t="shared" si="11"/>
        <v>165655299.09354025</v>
      </c>
      <c r="O26" s="22">
        <f t="shared" si="11"/>
        <v>200632940</v>
      </c>
      <c r="P26" s="22">
        <f t="shared" si="11"/>
        <v>200632940</v>
      </c>
      <c r="Q26" s="22">
        <f t="shared" si="11"/>
        <v>200632940</v>
      </c>
      <c r="R26" s="22">
        <f t="shared" si="11"/>
        <v>200632940</v>
      </c>
      <c r="S26" s="22">
        <f t="shared" si="11"/>
        <v>200632940</v>
      </c>
      <c r="T26" s="22">
        <f t="shared" si="11"/>
        <v>200632940</v>
      </c>
      <c r="U26" s="22">
        <f t="shared" si="11"/>
        <v>200632940</v>
      </c>
      <c r="V26" s="22">
        <f t="shared" si="11"/>
        <v>200632940</v>
      </c>
      <c r="W26" s="22">
        <f t="shared" si="11"/>
        <v>200632940</v>
      </c>
    </row>
    <row r="27" spans="1:32" x14ac:dyDescent="0.25">
      <c r="A27" s="3" t="s">
        <v>27</v>
      </c>
      <c r="D27" s="22">
        <f>D26*0.275</f>
        <v>45555207.250723571</v>
      </c>
      <c r="E27" s="22">
        <f t="shared" ref="E27:W27" si="12">E26*0.275</f>
        <v>45555207.250723571</v>
      </c>
      <c r="F27" s="22">
        <f t="shared" si="12"/>
        <v>45555207.250723571</v>
      </c>
      <c r="G27" s="22">
        <f t="shared" si="12"/>
        <v>45555207.250723571</v>
      </c>
      <c r="H27" s="22">
        <f t="shared" si="12"/>
        <v>45555207.250723571</v>
      </c>
      <c r="I27" s="22">
        <f t="shared" si="12"/>
        <v>45555207.250723571</v>
      </c>
      <c r="J27" s="22">
        <f t="shared" si="12"/>
        <v>45555207.250723571</v>
      </c>
      <c r="K27" s="22">
        <f t="shared" si="12"/>
        <v>45555207.250723571</v>
      </c>
      <c r="L27" s="22">
        <f t="shared" si="12"/>
        <v>45555207.250723571</v>
      </c>
      <c r="M27" s="22">
        <f t="shared" si="12"/>
        <v>45555207.250723571</v>
      </c>
      <c r="N27" s="22">
        <f t="shared" si="12"/>
        <v>45555207.250723571</v>
      </c>
      <c r="O27" s="22">
        <f t="shared" si="12"/>
        <v>55174058.500000007</v>
      </c>
      <c r="P27" s="22">
        <f t="shared" si="12"/>
        <v>55174058.500000007</v>
      </c>
      <c r="Q27" s="22">
        <f t="shared" si="12"/>
        <v>55174058.500000007</v>
      </c>
      <c r="R27" s="22">
        <f t="shared" si="12"/>
        <v>55174058.500000007</v>
      </c>
      <c r="S27" s="22">
        <f t="shared" si="12"/>
        <v>55174058.500000007</v>
      </c>
      <c r="T27" s="22">
        <f t="shared" si="12"/>
        <v>55174058.500000007</v>
      </c>
      <c r="U27" s="22">
        <f t="shared" si="12"/>
        <v>55174058.500000007</v>
      </c>
      <c r="V27" s="22">
        <f t="shared" si="12"/>
        <v>55174058.500000007</v>
      </c>
      <c r="W27" s="22">
        <f t="shared" si="12"/>
        <v>55174058.500000007</v>
      </c>
    </row>
    <row r="28" spans="1:32" x14ac:dyDescent="0.25">
      <c r="A28" s="3" t="s">
        <v>28</v>
      </c>
      <c r="D28" s="22">
        <f>D24</f>
        <v>9526500</v>
      </c>
      <c r="E28" s="22">
        <f t="shared" ref="E28:W28" si="13">E24</f>
        <v>9526500</v>
      </c>
      <c r="F28" s="22">
        <f t="shared" si="13"/>
        <v>9526500</v>
      </c>
      <c r="G28" s="22">
        <f t="shared" si="13"/>
        <v>9526500</v>
      </c>
      <c r="H28" s="22">
        <f t="shared" si="13"/>
        <v>9526500</v>
      </c>
      <c r="I28" s="22">
        <f t="shared" si="13"/>
        <v>9526500</v>
      </c>
      <c r="J28" s="22">
        <f t="shared" si="13"/>
        <v>9526500</v>
      </c>
      <c r="K28" s="22">
        <f t="shared" si="13"/>
        <v>9526500</v>
      </c>
      <c r="L28" s="22">
        <f t="shared" si="13"/>
        <v>9526500</v>
      </c>
      <c r="M28" s="22">
        <f t="shared" si="13"/>
        <v>9526500</v>
      </c>
      <c r="N28" s="22">
        <f t="shared" si="13"/>
        <v>9526500</v>
      </c>
      <c r="O28" s="22">
        <f t="shared" si="13"/>
        <v>9526500</v>
      </c>
      <c r="P28" s="22">
        <f t="shared" si="13"/>
        <v>9526500</v>
      </c>
      <c r="Q28" s="22">
        <f t="shared" si="13"/>
        <v>9526500</v>
      </c>
      <c r="R28" s="22">
        <f t="shared" si="13"/>
        <v>9526500</v>
      </c>
      <c r="S28" s="22">
        <f t="shared" si="13"/>
        <v>9526500</v>
      </c>
      <c r="T28" s="22">
        <f t="shared" si="13"/>
        <v>9526500</v>
      </c>
      <c r="U28" s="22">
        <f t="shared" si="13"/>
        <v>9526500</v>
      </c>
      <c r="V28" s="22">
        <f t="shared" si="13"/>
        <v>9526500</v>
      </c>
      <c r="W28" s="22">
        <f t="shared" si="13"/>
        <v>9526500</v>
      </c>
    </row>
    <row r="29" spans="1:32" x14ac:dyDescent="0.25">
      <c r="A29" s="24" t="s">
        <v>29</v>
      </c>
      <c r="B29" s="30"/>
      <c r="C29" s="30"/>
      <c r="D29" s="31">
        <f>D26-D27+D28</f>
        <v>129626591.84281668</v>
      </c>
      <c r="E29" s="31">
        <f t="shared" ref="E29:W29" si="14">E26-E27+E28</f>
        <v>129626591.84281668</v>
      </c>
      <c r="F29" s="31">
        <f t="shared" si="14"/>
        <v>129626591.84281668</v>
      </c>
      <c r="G29" s="31">
        <f t="shared" si="14"/>
        <v>129626591.84281668</v>
      </c>
      <c r="H29" s="31">
        <f t="shared" si="14"/>
        <v>129626591.84281668</v>
      </c>
      <c r="I29" s="31">
        <f t="shared" si="14"/>
        <v>129626591.84281668</v>
      </c>
      <c r="J29" s="31">
        <f t="shared" si="14"/>
        <v>129626591.84281668</v>
      </c>
      <c r="K29" s="31">
        <f t="shared" si="14"/>
        <v>129626591.84281668</v>
      </c>
      <c r="L29" s="31">
        <f t="shared" si="14"/>
        <v>129626591.84281668</v>
      </c>
      <c r="M29" s="31">
        <f t="shared" si="14"/>
        <v>129626591.84281668</v>
      </c>
      <c r="N29" s="31">
        <f t="shared" si="14"/>
        <v>129626591.84281668</v>
      </c>
      <c r="O29" s="31">
        <f t="shared" si="14"/>
        <v>154985381.5</v>
      </c>
      <c r="P29" s="31">
        <f t="shared" si="14"/>
        <v>154985381.5</v>
      </c>
      <c r="Q29" s="31">
        <f t="shared" si="14"/>
        <v>154985381.5</v>
      </c>
      <c r="R29" s="31">
        <f t="shared" si="14"/>
        <v>154985381.5</v>
      </c>
      <c r="S29" s="31">
        <f t="shared" si="14"/>
        <v>154985381.5</v>
      </c>
      <c r="T29" s="31">
        <f t="shared" si="14"/>
        <v>154985381.5</v>
      </c>
      <c r="U29" s="31">
        <f t="shared" si="14"/>
        <v>154985381.5</v>
      </c>
      <c r="V29" s="31">
        <f t="shared" si="14"/>
        <v>154985381.5</v>
      </c>
      <c r="W29" s="31">
        <f t="shared" si="14"/>
        <v>154985381.5</v>
      </c>
    </row>
    <row r="30" spans="1:32" x14ac:dyDescent="0.25">
      <c r="A30" s="3" t="s">
        <v>30</v>
      </c>
      <c r="B30" s="20">
        <f>-720000000/10</f>
        <v>-72000000</v>
      </c>
      <c r="C30" s="14">
        <f>-B10</f>
        <v>-211700000</v>
      </c>
    </row>
    <row r="31" spans="1:32" x14ac:dyDescent="0.25">
      <c r="A31" s="24" t="s">
        <v>31</v>
      </c>
      <c r="B31" s="30"/>
      <c r="C31" s="25">
        <f>C30+B30</f>
        <v>-283700000</v>
      </c>
      <c r="D31" s="31">
        <f>D29</f>
        <v>129626591.84281668</v>
      </c>
      <c r="E31" s="31">
        <f t="shared" ref="E31:W31" si="15">E30+E29</f>
        <v>129626591.84281668</v>
      </c>
      <c r="F31" s="31">
        <f t="shared" si="15"/>
        <v>129626591.84281668</v>
      </c>
      <c r="G31" s="31">
        <f t="shared" si="15"/>
        <v>129626591.84281668</v>
      </c>
      <c r="H31" s="31">
        <f t="shared" si="15"/>
        <v>129626591.84281668</v>
      </c>
      <c r="I31" s="31">
        <f t="shared" si="15"/>
        <v>129626591.84281668</v>
      </c>
      <c r="J31" s="31">
        <f t="shared" si="15"/>
        <v>129626591.84281668</v>
      </c>
      <c r="K31" s="31">
        <f t="shared" si="15"/>
        <v>129626591.84281668</v>
      </c>
      <c r="L31" s="31">
        <f t="shared" si="15"/>
        <v>129626591.84281668</v>
      </c>
      <c r="M31" s="31">
        <f t="shared" si="15"/>
        <v>129626591.84281668</v>
      </c>
      <c r="N31" s="31">
        <f t="shared" si="15"/>
        <v>129626591.84281668</v>
      </c>
      <c r="O31" s="31">
        <f t="shared" si="15"/>
        <v>154985381.5</v>
      </c>
      <c r="P31" s="31">
        <f t="shared" si="15"/>
        <v>154985381.5</v>
      </c>
      <c r="Q31" s="31">
        <f t="shared" si="15"/>
        <v>154985381.5</v>
      </c>
      <c r="R31" s="31">
        <f t="shared" si="15"/>
        <v>154985381.5</v>
      </c>
      <c r="S31" s="31">
        <f t="shared" si="15"/>
        <v>154985381.5</v>
      </c>
      <c r="T31" s="31">
        <f t="shared" si="15"/>
        <v>154985381.5</v>
      </c>
      <c r="U31" s="31">
        <f t="shared" si="15"/>
        <v>154985381.5</v>
      </c>
      <c r="V31" s="31">
        <f t="shared" si="15"/>
        <v>154985381.5</v>
      </c>
      <c r="W31" s="31">
        <f t="shared" si="15"/>
        <v>154985381.5</v>
      </c>
    </row>
    <row r="32" spans="1:32" x14ac:dyDescent="0.25">
      <c r="A32" s="3" t="s">
        <v>32</v>
      </c>
      <c r="B32" s="22">
        <f>C31+NPV(12%,D31:W31)</f>
        <v>723381706.360201</v>
      </c>
    </row>
    <row r="33" spans="1:9" x14ac:dyDescent="0.25">
      <c r="A33" s="18" t="s">
        <v>33</v>
      </c>
      <c r="B33" s="32">
        <f>IRR(C31:W31)</f>
        <v>0.45803648269900621</v>
      </c>
    </row>
    <row r="34" spans="1:9" x14ac:dyDescent="0.25">
      <c r="A34" s="3" t="s">
        <v>34</v>
      </c>
      <c r="B34" s="22">
        <f>C31+NPV(12%,D31:M31)</f>
        <v>448719154.32469845</v>
      </c>
    </row>
    <row r="35" spans="1:9" x14ac:dyDescent="0.25">
      <c r="A35" s="18" t="s">
        <v>35</v>
      </c>
      <c r="B35" s="32">
        <f>IRR(C31:M31)</f>
        <v>0.44543692248343936</v>
      </c>
    </row>
    <row r="38" spans="1:9" x14ac:dyDescent="0.25">
      <c r="B38" s="22"/>
    </row>
    <row r="43" spans="1:9" x14ac:dyDescent="0.25">
      <c r="F43" s="17" t="s">
        <v>36</v>
      </c>
      <c r="G43" s="17"/>
      <c r="H43" s="17"/>
      <c r="I43" s="17"/>
    </row>
    <row r="44" spans="1:9" x14ac:dyDescent="0.25">
      <c r="F44" s="4" t="s">
        <v>37</v>
      </c>
      <c r="G44" s="4" t="s">
        <v>38</v>
      </c>
      <c r="H44" s="4" t="s">
        <v>39</v>
      </c>
      <c r="I44" s="4" t="s">
        <v>40</v>
      </c>
    </row>
    <row r="45" spans="1:9" x14ac:dyDescent="0.25">
      <c r="F45" s="5">
        <f>B10</f>
        <v>211700000</v>
      </c>
      <c r="G45" s="4">
        <v>20</v>
      </c>
      <c r="H45" s="33">
        <v>0.1</v>
      </c>
      <c r="I45" s="34">
        <f>(F45-F45*H45)/G45</f>
        <v>9526500</v>
      </c>
    </row>
  </sheetData>
  <sheetProtection algorithmName="SHA-512" hashValue="e8zxbTy2qh9x1OFpU73Z0sLrB17fJmosFlq05EyXbRcnQ45xM/btbibwvpeBijB9u9s8a+MouaK/HzY4r6utWg==" saltValue="lsMml558qj3t+X6iKUL0OA==" spinCount="100000" sheet="1" formatCells="0" formatColumns="0" formatRows="0" insertColumns="0" insertRows="0" insertHyperlinks="0" deleteColumns="0" deleteRows="0" sort="0" autoFilter="0" pivotTables="0"/>
  <mergeCells count="7">
    <mergeCell ref="F43:I43"/>
    <mergeCell ref="A1:B1"/>
    <mergeCell ref="AB12:AD12"/>
    <mergeCell ref="AE12:AG12"/>
    <mergeCell ref="AB14:AD14"/>
    <mergeCell ref="AE14:AG14"/>
    <mergeCell ref="AB17:AD17"/>
  </mergeCells>
  <pageMargins left="0.23622047244094491" right="0.23622047244094491" top="0.74803149606299213" bottom="0.74803149606299213" header="0.31496062992125984" footer="0.31496062992125984"/>
  <pageSetup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45"/>
  <sheetViews>
    <sheetView workbookViewId="0">
      <selection sqref="A1:B1"/>
    </sheetView>
  </sheetViews>
  <sheetFormatPr baseColWidth="10" defaultColWidth="9.140625" defaultRowHeight="15" x14ac:dyDescent="0.25"/>
  <cols>
    <col min="1" max="1" width="48.7109375" style="3" customWidth="1"/>
    <col min="2" max="3" width="12.28515625" style="3" bestFit="1" customWidth="1"/>
    <col min="4" max="4" width="13.42578125" style="3" bestFit="1" customWidth="1"/>
    <col min="5" max="5" width="12" style="3" bestFit="1" customWidth="1"/>
    <col min="6" max="23" width="11.7109375" style="3" bestFit="1" customWidth="1"/>
    <col min="24" max="24" width="4.7109375" style="3" customWidth="1"/>
    <col min="25" max="26" width="9.140625" style="3"/>
    <col min="27" max="27" width="14.85546875" style="3" bestFit="1" customWidth="1"/>
    <col min="28" max="16384" width="9.140625" style="3"/>
  </cols>
  <sheetData>
    <row r="1" spans="1:33" x14ac:dyDescent="0.25">
      <c r="A1" s="1" t="s">
        <v>0</v>
      </c>
      <c r="B1" s="2"/>
    </row>
    <row r="2" spans="1:33" x14ac:dyDescent="0.25">
      <c r="A2" s="4" t="s">
        <v>1</v>
      </c>
      <c r="B2" s="5">
        <v>20000</v>
      </c>
    </row>
    <row r="3" spans="1:33" x14ac:dyDescent="0.25">
      <c r="A3" s="4" t="s">
        <v>2</v>
      </c>
      <c r="B3" s="4">
        <v>1000</v>
      </c>
    </row>
    <row r="4" spans="1:33" x14ac:dyDescent="0.25">
      <c r="A4" s="4" t="s">
        <v>3</v>
      </c>
      <c r="B4" s="4">
        <f>B3</f>
        <v>1000</v>
      </c>
    </row>
    <row r="5" spans="1:33" x14ac:dyDescent="0.25">
      <c r="A5" s="4" t="s">
        <v>4</v>
      </c>
      <c r="B5" s="6">
        <f>ROUND(B2/365,0)</f>
        <v>55</v>
      </c>
    </row>
    <row r="6" spans="1:33" x14ac:dyDescent="0.25">
      <c r="A6" s="4" t="s">
        <v>5</v>
      </c>
      <c r="B6" s="5">
        <f>(B5*1000000)/B4</f>
        <v>55000</v>
      </c>
    </row>
    <row r="7" spans="1:33" x14ac:dyDescent="0.25">
      <c r="A7" s="4" t="s">
        <v>6</v>
      </c>
      <c r="B7" s="4">
        <v>1.1599999999999999</v>
      </c>
    </row>
    <row r="8" spans="1:33" x14ac:dyDescent="0.25">
      <c r="A8" s="4" t="s">
        <v>7</v>
      </c>
      <c r="B8" s="5">
        <f>1500*B6*B7</f>
        <v>95700000</v>
      </c>
    </row>
    <row r="9" spans="1:33" x14ac:dyDescent="0.25">
      <c r="A9" s="4" t="s">
        <v>8</v>
      </c>
      <c r="B9" s="5">
        <f>100000000*B7</f>
        <v>115999999.99999999</v>
      </c>
    </row>
    <row r="10" spans="1:33" x14ac:dyDescent="0.25">
      <c r="A10" s="7" t="s">
        <v>9</v>
      </c>
      <c r="B10" s="8">
        <f>B8+B9</f>
        <v>211700000</v>
      </c>
    </row>
    <row r="11" spans="1:33" ht="15.75" thickBot="1" x14ac:dyDescent="0.3"/>
    <row r="12" spans="1:33" ht="15.75" thickBot="1" x14ac:dyDescent="0.3">
      <c r="A12" s="9" t="s">
        <v>10</v>
      </c>
      <c r="B12" s="10"/>
      <c r="C12" s="11">
        <v>2018</v>
      </c>
      <c r="D12" s="11">
        <v>2019</v>
      </c>
      <c r="E12" s="11">
        <f t="shared" ref="E12:W12" si="0">D12+1</f>
        <v>2020</v>
      </c>
      <c r="F12" s="11">
        <f t="shared" si="0"/>
        <v>2021</v>
      </c>
      <c r="G12" s="11">
        <f t="shared" si="0"/>
        <v>2022</v>
      </c>
      <c r="H12" s="11">
        <f t="shared" si="0"/>
        <v>2023</v>
      </c>
      <c r="I12" s="11">
        <f t="shared" si="0"/>
        <v>2024</v>
      </c>
      <c r="J12" s="11">
        <f t="shared" si="0"/>
        <v>2025</v>
      </c>
      <c r="K12" s="11">
        <f t="shared" si="0"/>
        <v>2026</v>
      </c>
      <c r="L12" s="11">
        <f t="shared" si="0"/>
        <v>2027</v>
      </c>
      <c r="M12" s="11">
        <f t="shared" si="0"/>
        <v>2028</v>
      </c>
      <c r="N12" s="11">
        <f t="shared" si="0"/>
        <v>2029</v>
      </c>
      <c r="O12" s="11">
        <f t="shared" si="0"/>
        <v>2030</v>
      </c>
      <c r="P12" s="11">
        <f t="shared" si="0"/>
        <v>2031</v>
      </c>
      <c r="Q12" s="11">
        <f t="shared" si="0"/>
        <v>2032</v>
      </c>
      <c r="R12" s="11">
        <f t="shared" si="0"/>
        <v>2033</v>
      </c>
      <c r="S12" s="11">
        <f t="shared" si="0"/>
        <v>2034</v>
      </c>
      <c r="T12" s="11">
        <f t="shared" si="0"/>
        <v>2035</v>
      </c>
      <c r="U12" s="11">
        <f t="shared" si="0"/>
        <v>2036</v>
      </c>
      <c r="V12" s="11">
        <f t="shared" si="0"/>
        <v>2037</v>
      </c>
      <c r="W12" s="12">
        <f t="shared" si="0"/>
        <v>2038</v>
      </c>
      <c r="AB12" s="13" t="s">
        <v>11</v>
      </c>
      <c r="AC12" s="13"/>
      <c r="AD12" s="13"/>
      <c r="AE12" s="13" t="s">
        <v>12</v>
      </c>
      <c r="AF12" s="13"/>
      <c r="AG12" s="13"/>
    </row>
    <row r="13" spans="1:33" x14ac:dyDescent="0.25">
      <c r="A13" s="3" t="s">
        <v>13</v>
      </c>
      <c r="D13" s="14">
        <v>20000</v>
      </c>
      <c r="E13" s="14">
        <f t="shared" ref="E13:T17" si="1">D13</f>
        <v>20000</v>
      </c>
      <c r="F13" s="14">
        <f t="shared" si="1"/>
        <v>20000</v>
      </c>
      <c r="G13" s="14">
        <f t="shared" si="1"/>
        <v>20000</v>
      </c>
      <c r="H13" s="14">
        <f t="shared" si="1"/>
        <v>20000</v>
      </c>
      <c r="I13" s="14">
        <f t="shared" si="1"/>
        <v>20000</v>
      </c>
      <c r="J13" s="14">
        <f t="shared" si="1"/>
        <v>20000</v>
      </c>
      <c r="K13" s="14">
        <f t="shared" si="1"/>
        <v>20000</v>
      </c>
      <c r="L13" s="14">
        <f t="shared" si="1"/>
        <v>20000</v>
      </c>
      <c r="M13" s="14">
        <f t="shared" si="1"/>
        <v>20000</v>
      </c>
      <c r="N13" s="14">
        <f t="shared" si="1"/>
        <v>20000</v>
      </c>
      <c r="O13" s="14">
        <f t="shared" si="1"/>
        <v>20000</v>
      </c>
      <c r="P13" s="14">
        <f t="shared" si="1"/>
        <v>20000</v>
      </c>
      <c r="Q13" s="14">
        <f t="shared" si="1"/>
        <v>20000</v>
      </c>
      <c r="R13" s="14">
        <f t="shared" si="1"/>
        <v>20000</v>
      </c>
      <c r="S13" s="14">
        <f t="shared" si="1"/>
        <v>20000</v>
      </c>
      <c r="T13" s="14">
        <f t="shared" si="1"/>
        <v>20000</v>
      </c>
      <c r="U13" s="14">
        <f t="shared" ref="U13:W15" si="2">T13</f>
        <v>20000</v>
      </c>
      <c r="V13" s="14">
        <f t="shared" si="2"/>
        <v>20000</v>
      </c>
      <c r="W13" s="14">
        <f t="shared" si="2"/>
        <v>20000</v>
      </c>
      <c r="AA13" s="15" t="s">
        <v>14</v>
      </c>
      <c r="AB13" s="4">
        <v>0.6</v>
      </c>
      <c r="AC13" s="4">
        <v>0.7</v>
      </c>
      <c r="AD13" s="4">
        <v>0.8</v>
      </c>
      <c r="AE13" s="4">
        <f>AB13*$AE$17</f>
        <v>0.69599999999999995</v>
      </c>
      <c r="AF13" s="4">
        <f>AC13*AE17</f>
        <v>0.81199999999999994</v>
      </c>
      <c r="AG13" s="4">
        <f>AD13*$AE$17</f>
        <v>0.92799999999999994</v>
      </c>
    </row>
    <row r="14" spans="1:33" x14ac:dyDescent="0.25">
      <c r="A14" s="16" t="s">
        <v>15</v>
      </c>
      <c r="B14" s="16"/>
      <c r="D14" s="14">
        <f>SUM(D13:D13)</f>
        <v>20000</v>
      </c>
      <c r="E14" s="14">
        <f t="shared" si="1"/>
        <v>20000</v>
      </c>
      <c r="F14" s="14">
        <f t="shared" si="1"/>
        <v>20000</v>
      </c>
      <c r="G14" s="14">
        <f t="shared" si="1"/>
        <v>20000</v>
      </c>
      <c r="H14" s="14">
        <f t="shared" si="1"/>
        <v>20000</v>
      </c>
      <c r="I14" s="14">
        <f t="shared" si="1"/>
        <v>20000</v>
      </c>
      <c r="J14" s="14">
        <f t="shared" si="1"/>
        <v>20000</v>
      </c>
      <c r="K14" s="14">
        <f t="shared" si="1"/>
        <v>20000</v>
      </c>
      <c r="L14" s="14">
        <f t="shared" si="1"/>
        <v>20000</v>
      </c>
      <c r="M14" s="14">
        <f t="shared" si="1"/>
        <v>20000</v>
      </c>
      <c r="N14" s="14">
        <f t="shared" si="1"/>
        <v>20000</v>
      </c>
      <c r="O14" s="14">
        <f t="shared" si="1"/>
        <v>20000</v>
      </c>
      <c r="P14" s="14">
        <f t="shared" si="1"/>
        <v>20000</v>
      </c>
      <c r="Q14" s="14">
        <f t="shared" si="1"/>
        <v>20000</v>
      </c>
      <c r="R14" s="14">
        <f t="shared" si="1"/>
        <v>20000</v>
      </c>
      <c r="S14" s="14">
        <f t="shared" si="1"/>
        <v>20000</v>
      </c>
      <c r="T14" s="14">
        <f t="shared" si="1"/>
        <v>20000</v>
      </c>
      <c r="U14" s="14">
        <f t="shared" si="2"/>
        <v>20000</v>
      </c>
      <c r="V14" s="14">
        <f t="shared" si="2"/>
        <v>20000</v>
      </c>
      <c r="W14" s="14">
        <f t="shared" si="2"/>
        <v>20000</v>
      </c>
      <c r="AA14" s="4" t="s">
        <v>16</v>
      </c>
      <c r="AB14" s="17">
        <v>7</v>
      </c>
      <c r="AC14" s="17"/>
      <c r="AD14" s="17"/>
      <c r="AE14" s="17">
        <f>AB14*AE17</f>
        <v>8.1199999999999992</v>
      </c>
      <c r="AF14" s="17"/>
      <c r="AG14" s="17"/>
    </row>
    <row r="15" spans="1:33" x14ac:dyDescent="0.25">
      <c r="A15" s="18" t="s">
        <v>17</v>
      </c>
      <c r="B15" s="19">
        <f>AF13</f>
        <v>0.81199999999999994</v>
      </c>
      <c r="C15" s="14"/>
      <c r="D15" s="20">
        <f>B6*360*B15</f>
        <v>16077599.999999998</v>
      </c>
      <c r="E15" s="20">
        <f t="shared" si="1"/>
        <v>16077599.999999998</v>
      </c>
      <c r="F15" s="20">
        <f t="shared" si="1"/>
        <v>16077599.999999998</v>
      </c>
      <c r="G15" s="20">
        <f t="shared" si="1"/>
        <v>16077599.999999998</v>
      </c>
      <c r="H15" s="20">
        <f t="shared" si="1"/>
        <v>16077599.999999998</v>
      </c>
      <c r="I15" s="20">
        <f t="shared" si="1"/>
        <v>16077599.999999998</v>
      </c>
      <c r="J15" s="20">
        <f t="shared" si="1"/>
        <v>16077599.999999998</v>
      </c>
      <c r="K15" s="20">
        <f t="shared" si="1"/>
        <v>16077599.999999998</v>
      </c>
      <c r="L15" s="20">
        <f t="shared" si="1"/>
        <v>16077599.999999998</v>
      </c>
      <c r="M15" s="20">
        <f t="shared" si="1"/>
        <v>16077599.999999998</v>
      </c>
      <c r="N15" s="20">
        <f t="shared" si="1"/>
        <v>16077599.999999998</v>
      </c>
      <c r="O15" s="20">
        <f t="shared" si="1"/>
        <v>16077599.999999998</v>
      </c>
      <c r="P15" s="20">
        <f t="shared" si="1"/>
        <v>16077599.999999998</v>
      </c>
      <c r="Q15" s="20">
        <f t="shared" si="1"/>
        <v>16077599.999999998</v>
      </c>
      <c r="R15" s="20">
        <f t="shared" si="1"/>
        <v>16077599.999999998</v>
      </c>
      <c r="S15" s="20">
        <f t="shared" si="1"/>
        <v>16077599.999999998</v>
      </c>
      <c r="T15" s="20">
        <f t="shared" si="1"/>
        <v>16077599.999999998</v>
      </c>
      <c r="U15" s="20">
        <f t="shared" si="2"/>
        <v>16077599.999999998</v>
      </c>
      <c r="V15" s="20">
        <f t="shared" si="2"/>
        <v>16077599.999999998</v>
      </c>
      <c r="W15" s="21">
        <f t="shared" si="2"/>
        <v>16077599.999999998</v>
      </c>
    </row>
    <row r="16" spans="1:33" x14ac:dyDescent="0.25">
      <c r="A16" s="18" t="s">
        <v>18</v>
      </c>
      <c r="B16" s="19">
        <f>AE14</f>
        <v>8.1199999999999992</v>
      </c>
      <c r="C16" s="14"/>
      <c r="D16" s="20">
        <f>10000*360*$B$16</f>
        <v>29231999.999999996</v>
      </c>
      <c r="E16" s="20">
        <f t="shared" ref="E16:W16" si="3">10000*360*$B$16</f>
        <v>29231999.999999996</v>
      </c>
      <c r="F16" s="20">
        <f t="shared" si="3"/>
        <v>29231999.999999996</v>
      </c>
      <c r="G16" s="20">
        <f t="shared" si="3"/>
        <v>29231999.999999996</v>
      </c>
      <c r="H16" s="20">
        <f t="shared" si="3"/>
        <v>29231999.999999996</v>
      </c>
      <c r="I16" s="20">
        <f t="shared" si="3"/>
        <v>29231999.999999996</v>
      </c>
      <c r="J16" s="20">
        <f t="shared" si="3"/>
        <v>29231999.999999996</v>
      </c>
      <c r="K16" s="20">
        <f t="shared" si="3"/>
        <v>29231999.999999996</v>
      </c>
      <c r="L16" s="20">
        <f t="shared" si="3"/>
        <v>29231999.999999996</v>
      </c>
      <c r="M16" s="20">
        <f t="shared" si="3"/>
        <v>29231999.999999996</v>
      </c>
      <c r="N16" s="20">
        <f t="shared" si="3"/>
        <v>29231999.999999996</v>
      </c>
      <c r="O16" s="20">
        <f t="shared" si="3"/>
        <v>29231999.999999996</v>
      </c>
      <c r="P16" s="20">
        <f t="shared" si="3"/>
        <v>29231999.999999996</v>
      </c>
      <c r="Q16" s="20">
        <f t="shared" si="3"/>
        <v>29231999.999999996</v>
      </c>
      <c r="R16" s="20">
        <f t="shared" si="3"/>
        <v>29231999.999999996</v>
      </c>
      <c r="S16" s="20">
        <f t="shared" si="3"/>
        <v>29231999.999999996</v>
      </c>
      <c r="T16" s="20">
        <f t="shared" si="3"/>
        <v>29231999.999999996</v>
      </c>
      <c r="U16" s="20">
        <f t="shared" si="3"/>
        <v>29231999.999999996</v>
      </c>
      <c r="V16" s="20">
        <f t="shared" si="3"/>
        <v>29231999.999999996</v>
      </c>
      <c r="W16" s="20">
        <f t="shared" si="3"/>
        <v>29231999.999999996</v>
      </c>
    </row>
    <row r="17" spans="1:32" x14ac:dyDescent="0.25">
      <c r="A17" s="18" t="s">
        <v>19</v>
      </c>
      <c r="B17" s="18"/>
      <c r="D17" s="22">
        <f>(D15+D16)*0.1</f>
        <v>4530959.9999999991</v>
      </c>
      <c r="E17" s="14">
        <f t="shared" si="1"/>
        <v>4530959.9999999991</v>
      </c>
      <c r="F17" s="14">
        <f t="shared" si="1"/>
        <v>4530959.9999999991</v>
      </c>
      <c r="G17" s="14">
        <f t="shared" si="1"/>
        <v>4530959.9999999991</v>
      </c>
      <c r="H17" s="14">
        <f t="shared" si="1"/>
        <v>4530959.9999999991</v>
      </c>
      <c r="I17" s="14">
        <f t="shared" si="1"/>
        <v>4530959.9999999991</v>
      </c>
      <c r="J17" s="14">
        <f t="shared" si="1"/>
        <v>4530959.9999999991</v>
      </c>
      <c r="K17" s="14">
        <f t="shared" si="1"/>
        <v>4530959.9999999991</v>
      </c>
      <c r="L17" s="14">
        <f t="shared" si="1"/>
        <v>4530959.9999999991</v>
      </c>
      <c r="M17" s="14">
        <f t="shared" si="1"/>
        <v>4530959.9999999991</v>
      </c>
      <c r="N17" s="14">
        <f t="shared" si="1"/>
        <v>4530959.9999999991</v>
      </c>
      <c r="O17" s="14">
        <f t="shared" si="1"/>
        <v>4530959.9999999991</v>
      </c>
      <c r="P17" s="14">
        <f t="shared" si="1"/>
        <v>4530959.9999999991</v>
      </c>
      <c r="Q17" s="14">
        <f t="shared" si="1"/>
        <v>4530959.9999999991</v>
      </c>
      <c r="R17" s="14">
        <f t="shared" si="1"/>
        <v>4530959.9999999991</v>
      </c>
      <c r="S17" s="14">
        <f t="shared" si="1"/>
        <v>4530959.9999999991</v>
      </c>
      <c r="T17" s="14">
        <f t="shared" si="1"/>
        <v>4530959.9999999991</v>
      </c>
      <c r="U17" s="14">
        <f t="shared" ref="U17:W17" si="4">T17</f>
        <v>4530959.9999999991</v>
      </c>
      <c r="V17" s="14">
        <f t="shared" si="4"/>
        <v>4530959.9999999991</v>
      </c>
      <c r="W17" s="14">
        <f t="shared" si="4"/>
        <v>4530959.9999999991</v>
      </c>
      <c r="AB17" s="23" t="s">
        <v>20</v>
      </c>
      <c r="AC17" s="23"/>
      <c r="AD17" s="23"/>
      <c r="AE17" s="16">
        <v>1.1599999999999999</v>
      </c>
      <c r="AF17" s="16"/>
    </row>
    <row r="18" spans="1:32" x14ac:dyDescent="0.25">
      <c r="A18" s="16" t="s">
        <v>21</v>
      </c>
      <c r="B18" s="16"/>
      <c r="D18" s="22">
        <f>D15+D17+D16</f>
        <v>49840559.999999993</v>
      </c>
      <c r="E18" s="22">
        <f t="shared" ref="E18:W18" si="5">E15+E17+E16</f>
        <v>49840559.999999993</v>
      </c>
      <c r="F18" s="22">
        <f t="shared" si="5"/>
        <v>49840559.999999993</v>
      </c>
      <c r="G18" s="22">
        <f t="shared" si="5"/>
        <v>49840559.999999993</v>
      </c>
      <c r="H18" s="22">
        <f t="shared" si="5"/>
        <v>49840559.999999993</v>
      </c>
      <c r="I18" s="22">
        <f t="shared" si="5"/>
        <v>49840559.999999993</v>
      </c>
      <c r="J18" s="22">
        <f t="shared" si="5"/>
        <v>49840559.999999993</v>
      </c>
      <c r="K18" s="22">
        <f t="shared" si="5"/>
        <v>49840559.999999993</v>
      </c>
      <c r="L18" s="22">
        <f t="shared" si="5"/>
        <v>49840559.999999993</v>
      </c>
      <c r="M18" s="22">
        <f t="shared" si="5"/>
        <v>49840559.999999993</v>
      </c>
      <c r="N18" s="22">
        <f t="shared" si="5"/>
        <v>49840559.999999993</v>
      </c>
      <c r="O18" s="22">
        <f t="shared" si="5"/>
        <v>49840559.999999993</v>
      </c>
      <c r="P18" s="22">
        <f t="shared" si="5"/>
        <v>49840559.999999993</v>
      </c>
      <c r="Q18" s="22">
        <f t="shared" si="5"/>
        <v>49840559.999999993</v>
      </c>
      <c r="R18" s="22">
        <f t="shared" si="5"/>
        <v>49840559.999999993</v>
      </c>
      <c r="S18" s="22">
        <f t="shared" si="5"/>
        <v>49840559.999999993</v>
      </c>
      <c r="T18" s="22">
        <f t="shared" si="5"/>
        <v>49840559.999999993</v>
      </c>
      <c r="U18" s="22">
        <f t="shared" si="5"/>
        <v>49840559.999999993</v>
      </c>
      <c r="V18" s="22">
        <f t="shared" si="5"/>
        <v>49840559.999999993</v>
      </c>
      <c r="W18" s="22">
        <f t="shared" si="5"/>
        <v>49840559.999999993</v>
      </c>
    </row>
    <row r="19" spans="1:32" x14ac:dyDescent="0.25">
      <c r="A19" s="24" t="s">
        <v>22</v>
      </c>
      <c r="B19" s="24"/>
      <c r="C19" s="25">
        <v>9000</v>
      </c>
      <c r="D19" s="25">
        <f>$C$19*D14</f>
        <v>180000000</v>
      </c>
      <c r="E19" s="26">
        <f t="shared" ref="E19:W19" si="6">D19</f>
        <v>180000000</v>
      </c>
      <c r="F19" s="26">
        <f t="shared" si="6"/>
        <v>180000000</v>
      </c>
      <c r="G19" s="26">
        <f t="shared" si="6"/>
        <v>180000000</v>
      </c>
      <c r="H19" s="26">
        <f t="shared" si="6"/>
        <v>180000000</v>
      </c>
      <c r="I19" s="26">
        <f t="shared" si="6"/>
        <v>180000000</v>
      </c>
      <c r="J19" s="26">
        <f t="shared" si="6"/>
        <v>180000000</v>
      </c>
      <c r="K19" s="26">
        <f t="shared" si="6"/>
        <v>180000000</v>
      </c>
      <c r="L19" s="26">
        <f t="shared" si="6"/>
        <v>180000000</v>
      </c>
      <c r="M19" s="26">
        <f t="shared" si="6"/>
        <v>180000000</v>
      </c>
      <c r="N19" s="26">
        <f t="shared" si="6"/>
        <v>180000000</v>
      </c>
      <c r="O19" s="26">
        <f t="shared" si="6"/>
        <v>180000000</v>
      </c>
      <c r="P19" s="26">
        <f t="shared" si="6"/>
        <v>180000000</v>
      </c>
      <c r="Q19" s="26">
        <f t="shared" si="6"/>
        <v>180000000</v>
      </c>
      <c r="R19" s="26">
        <f t="shared" si="6"/>
        <v>180000000</v>
      </c>
      <c r="S19" s="26">
        <f t="shared" si="6"/>
        <v>180000000</v>
      </c>
      <c r="T19" s="26">
        <f t="shared" si="6"/>
        <v>180000000</v>
      </c>
      <c r="U19" s="26">
        <f t="shared" si="6"/>
        <v>180000000</v>
      </c>
      <c r="V19" s="26">
        <f t="shared" si="6"/>
        <v>180000000</v>
      </c>
      <c r="W19" s="26">
        <f t="shared" si="6"/>
        <v>180000000</v>
      </c>
    </row>
    <row r="21" spans="1:32" x14ac:dyDescent="0.25">
      <c r="A21" s="27" t="s">
        <v>21</v>
      </c>
      <c r="B21" s="27"/>
      <c r="C21" s="28"/>
      <c r="D21" s="29">
        <f>D18</f>
        <v>49840559.999999993</v>
      </c>
      <c r="E21" s="29">
        <f>D21</f>
        <v>49840559.999999993</v>
      </c>
      <c r="F21" s="29">
        <f t="shared" ref="F21:U22" si="7">E21</f>
        <v>49840559.999999993</v>
      </c>
      <c r="G21" s="29">
        <f t="shared" si="7"/>
        <v>49840559.999999993</v>
      </c>
      <c r="H21" s="29">
        <f t="shared" si="7"/>
        <v>49840559.999999993</v>
      </c>
      <c r="I21" s="29">
        <f t="shared" si="7"/>
        <v>49840559.999999993</v>
      </c>
      <c r="J21" s="29">
        <f t="shared" si="7"/>
        <v>49840559.999999993</v>
      </c>
      <c r="K21" s="29">
        <f t="shared" si="7"/>
        <v>49840559.999999993</v>
      </c>
      <c r="L21" s="29">
        <f t="shared" si="7"/>
        <v>49840559.999999993</v>
      </c>
      <c r="M21" s="29">
        <f t="shared" si="7"/>
        <v>49840559.999999993</v>
      </c>
      <c r="N21" s="29">
        <f t="shared" si="7"/>
        <v>49840559.999999993</v>
      </c>
      <c r="O21" s="29">
        <f t="shared" si="7"/>
        <v>49840559.999999993</v>
      </c>
      <c r="P21" s="29">
        <f t="shared" si="7"/>
        <v>49840559.999999993</v>
      </c>
      <c r="Q21" s="29">
        <f t="shared" si="7"/>
        <v>49840559.999999993</v>
      </c>
      <c r="R21" s="29">
        <f t="shared" si="7"/>
        <v>49840559.999999993</v>
      </c>
      <c r="S21" s="29">
        <f t="shared" si="7"/>
        <v>49840559.999999993</v>
      </c>
      <c r="T21" s="29">
        <f t="shared" si="7"/>
        <v>49840559.999999993</v>
      </c>
      <c r="U21" s="29">
        <f t="shared" si="7"/>
        <v>49840559.999999993</v>
      </c>
      <c r="V21" s="29">
        <f t="shared" ref="V21:W22" si="8">U21</f>
        <v>49840559.999999993</v>
      </c>
      <c r="W21" s="29">
        <f t="shared" si="8"/>
        <v>49840559.999999993</v>
      </c>
    </row>
    <row r="22" spans="1:32" x14ac:dyDescent="0.25">
      <c r="A22" s="27" t="s">
        <v>22</v>
      </c>
      <c r="B22" s="27"/>
      <c r="C22" s="28"/>
      <c r="D22" s="29">
        <f>D19</f>
        <v>180000000</v>
      </c>
      <c r="E22" s="29">
        <f>D22</f>
        <v>180000000</v>
      </c>
      <c r="F22" s="29">
        <f t="shared" si="7"/>
        <v>180000000</v>
      </c>
      <c r="G22" s="29">
        <f t="shared" si="7"/>
        <v>180000000</v>
      </c>
      <c r="H22" s="29">
        <f t="shared" si="7"/>
        <v>180000000</v>
      </c>
      <c r="I22" s="29">
        <f t="shared" si="7"/>
        <v>180000000</v>
      </c>
      <c r="J22" s="29">
        <f t="shared" si="7"/>
        <v>180000000</v>
      </c>
      <c r="K22" s="29">
        <f t="shared" si="7"/>
        <v>180000000</v>
      </c>
      <c r="L22" s="29">
        <f t="shared" si="7"/>
        <v>180000000</v>
      </c>
      <c r="M22" s="29">
        <f t="shared" si="7"/>
        <v>180000000</v>
      </c>
      <c r="N22" s="29">
        <f t="shared" si="7"/>
        <v>180000000</v>
      </c>
      <c r="O22" s="29">
        <f t="shared" si="7"/>
        <v>180000000</v>
      </c>
      <c r="P22" s="29">
        <f t="shared" si="7"/>
        <v>180000000</v>
      </c>
      <c r="Q22" s="29">
        <f t="shared" si="7"/>
        <v>180000000</v>
      </c>
      <c r="R22" s="29">
        <f t="shared" si="7"/>
        <v>180000000</v>
      </c>
      <c r="S22" s="29">
        <f t="shared" si="7"/>
        <v>180000000</v>
      </c>
      <c r="T22" s="29">
        <f t="shared" si="7"/>
        <v>180000000</v>
      </c>
      <c r="U22" s="29">
        <f t="shared" si="7"/>
        <v>180000000</v>
      </c>
      <c r="V22" s="29">
        <f t="shared" si="8"/>
        <v>180000000</v>
      </c>
      <c r="W22" s="29">
        <f t="shared" si="8"/>
        <v>180000000</v>
      </c>
    </row>
    <row r="23" spans="1:32" x14ac:dyDescent="0.25">
      <c r="A23" s="27" t="s">
        <v>23</v>
      </c>
      <c r="B23" s="27"/>
      <c r="C23" s="28"/>
      <c r="D23" s="29">
        <f>D22-D21</f>
        <v>130159440</v>
      </c>
      <c r="E23" s="29">
        <f t="shared" ref="E23:W23" si="9">E22-E21</f>
        <v>130159440</v>
      </c>
      <c r="F23" s="29">
        <f t="shared" si="9"/>
        <v>130159440</v>
      </c>
      <c r="G23" s="29">
        <f t="shared" si="9"/>
        <v>130159440</v>
      </c>
      <c r="H23" s="29">
        <f t="shared" si="9"/>
        <v>130159440</v>
      </c>
      <c r="I23" s="29">
        <f t="shared" si="9"/>
        <v>130159440</v>
      </c>
      <c r="J23" s="29">
        <f t="shared" si="9"/>
        <v>130159440</v>
      </c>
      <c r="K23" s="29">
        <f t="shared" si="9"/>
        <v>130159440</v>
      </c>
      <c r="L23" s="29">
        <f t="shared" si="9"/>
        <v>130159440</v>
      </c>
      <c r="M23" s="29">
        <f t="shared" si="9"/>
        <v>130159440</v>
      </c>
      <c r="N23" s="29">
        <f t="shared" si="9"/>
        <v>130159440</v>
      </c>
      <c r="O23" s="29">
        <f t="shared" si="9"/>
        <v>130159440</v>
      </c>
      <c r="P23" s="29">
        <f t="shared" si="9"/>
        <v>130159440</v>
      </c>
      <c r="Q23" s="29">
        <f t="shared" si="9"/>
        <v>130159440</v>
      </c>
      <c r="R23" s="29">
        <f t="shared" si="9"/>
        <v>130159440</v>
      </c>
      <c r="S23" s="29">
        <f t="shared" si="9"/>
        <v>130159440</v>
      </c>
      <c r="T23" s="29">
        <f t="shared" si="9"/>
        <v>130159440</v>
      </c>
      <c r="U23" s="29">
        <f t="shared" si="9"/>
        <v>130159440</v>
      </c>
      <c r="V23" s="29">
        <f t="shared" si="9"/>
        <v>130159440</v>
      </c>
      <c r="W23" s="29">
        <f t="shared" si="9"/>
        <v>130159440</v>
      </c>
    </row>
    <row r="24" spans="1:32" x14ac:dyDescent="0.25">
      <c r="A24" s="18" t="s">
        <v>24</v>
      </c>
      <c r="B24" s="18"/>
      <c r="D24" s="22">
        <f>$I$45</f>
        <v>9526500</v>
      </c>
      <c r="E24" s="22">
        <f t="shared" ref="E24:W24" si="10">$I$45</f>
        <v>9526500</v>
      </c>
      <c r="F24" s="22">
        <f t="shared" si="10"/>
        <v>9526500</v>
      </c>
      <c r="G24" s="22">
        <f t="shared" si="10"/>
        <v>9526500</v>
      </c>
      <c r="H24" s="22">
        <f t="shared" si="10"/>
        <v>9526500</v>
      </c>
      <c r="I24" s="22">
        <f t="shared" si="10"/>
        <v>9526500</v>
      </c>
      <c r="J24" s="22">
        <f t="shared" si="10"/>
        <v>9526500</v>
      </c>
      <c r="K24" s="22">
        <f t="shared" si="10"/>
        <v>9526500</v>
      </c>
      <c r="L24" s="22">
        <f t="shared" si="10"/>
        <v>9526500</v>
      </c>
      <c r="M24" s="22">
        <f t="shared" si="10"/>
        <v>9526500</v>
      </c>
      <c r="N24" s="22">
        <f t="shared" si="10"/>
        <v>9526500</v>
      </c>
      <c r="O24" s="22">
        <f t="shared" si="10"/>
        <v>9526500</v>
      </c>
      <c r="P24" s="22">
        <f t="shared" si="10"/>
        <v>9526500</v>
      </c>
      <c r="Q24" s="22">
        <f t="shared" si="10"/>
        <v>9526500</v>
      </c>
      <c r="R24" s="22">
        <f t="shared" si="10"/>
        <v>9526500</v>
      </c>
      <c r="S24" s="22">
        <f t="shared" si="10"/>
        <v>9526500</v>
      </c>
      <c r="T24" s="22">
        <f t="shared" si="10"/>
        <v>9526500</v>
      </c>
      <c r="U24" s="22">
        <f t="shared" si="10"/>
        <v>9526500</v>
      </c>
      <c r="V24" s="22">
        <f t="shared" si="10"/>
        <v>9526500</v>
      </c>
      <c r="W24" s="22">
        <f t="shared" si="10"/>
        <v>9526500</v>
      </c>
    </row>
    <row r="25" spans="1:32" x14ac:dyDescent="0.25">
      <c r="A25" s="18" t="s">
        <v>25</v>
      </c>
      <c r="B25" s="18"/>
      <c r="D25" s="20">
        <f>PMT(4%,10,$C$31,0,0)</f>
        <v>30415875.966244679</v>
      </c>
      <c r="E25" s="20">
        <f t="shared" ref="E25:N25" si="11">PMT(4%,10,$C$31,0,0)</f>
        <v>30415875.966244679</v>
      </c>
      <c r="F25" s="20">
        <f t="shared" si="11"/>
        <v>30415875.966244679</v>
      </c>
      <c r="G25" s="20">
        <f t="shared" si="11"/>
        <v>30415875.966244679</v>
      </c>
      <c r="H25" s="20">
        <f t="shared" si="11"/>
        <v>30415875.966244679</v>
      </c>
      <c r="I25" s="20">
        <f t="shared" si="11"/>
        <v>30415875.966244679</v>
      </c>
      <c r="J25" s="20">
        <f t="shared" si="11"/>
        <v>30415875.966244679</v>
      </c>
      <c r="K25" s="20">
        <f t="shared" si="11"/>
        <v>30415875.966244679</v>
      </c>
      <c r="L25" s="20">
        <f t="shared" si="11"/>
        <v>30415875.966244679</v>
      </c>
      <c r="M25" s="20">
        <f t="shared" si="11"/>
        <v>30415875.966244679</v>
      </c>
      <c r="N25" s="20">
        <f t="shared" si="11"/>
        <v>30415875.966244679</v>
      </c>
      <c r="O25" s="22"/>
      <c r="P25" s="22"/>
      <c r="Q25" s="22"/>
      <c r="R25" s="22"/>
      <c r="S25" s="22"/>
      <c r="T25" s="22"/>
      <c r="U25" s="22"/>
      <c r="V25" s="22"/>
      <c r="W25" s="22"/>
    </row>
    <row r="26" spans="1:32" x14ac:dyDescent="0.25">
      <c r="A26" s="3" t="s">
        <v>26</v>
      </c>
      <c r="D26" s="22">
        <f>D23-D24-D25</f>
        <v>90217064.033755317</v>
      </c>
      <c r="E26" s="22">
        <f t="shared" ref="E26:W26" si="12">E23-E24-E25</f>
        <v>90217064.033755317</v>
      </c>
      <c r="F26" s="22">
        <f t="shared" si="12"/>
        <v>90217064.033755317</v>
      </c>
      <c r="G26" s="22">
        <f t="shared" si="12"/>
        <v>90217064.033755317</v>
      </c>
      <c r="H26" s="22">
        <f t="shared" si="12"/>
        <v>90217064.033755317</v>
      </c>
      <c r="I26" s="22">
        <f t="shared" si="12"/>
        <v>90217064.033755317</v>
      </c>
      <c r="J26" s="22">
        <f t="shared" si="12"/>
        <v>90217064.033755317</v>
      </c>
      <c r="K26" s="22">
        <f t="shared" si="12"/>
        <v>90217064.033755317</v>
      </c>
      <c r="L26" s="22">
        <f t="shared" si="12"/>
        <v>90217064.033755317</v>
      </c>
      <c r="M26" s="22">
        <f t="shared" si="12"/>
        <v>90217064.033755317</v>
      </c>
      <c r="N26" s="22">
        <f t="shared" si="12"/>
        <v>90217064.033755317</v>
      </c>
      <c r="O26" s="22">
        <f t="shared" si="12"/>
        <v>120632940</v>
      </c>
      <c r="P26" s="22">
        <f t="shared" si="12"/>
        <v>120632940</v>
      </c>
      <c r="Q26" s="22">
        <f t="shared" si="12"/>
        <v>120632940</v>
      </c>
      <c r="R26" s="22">
        <f t="shared" si="12"/>
        <v>120632940</v>
      </c>
      <c r="S26" s="22">
        <f t="shared" si="12"/>
        <v>120632940</v>
      </c>
      <c r="T26" s="22">
        <f t="shared" si="12"/>
        <v>120632940</v>
      </c>
      <c r="U26" s="22">
        <f t="shared" si="12"/>
        <v>120632940</v>
      </c>
      <c r="V26" s="22">
        <f t="shared" si="12"/>
        <v>120632940</v>
      </c>
      <c r="W26" s="22">
        <f t="shared" si="12"/>
        <v>120632940</v>
      </c>
    </row>
    <row r="27" spans="1:32" x14ac:dyDescent="0.25">
      <c r="A27" s="3" t="s">
        <v>27</v>
      </c>
      <c r="D27" s="22">
        <f>D26*0.275</f>
        <v>24809692.609282713</v>
      </c>
      <c r="E27" s="22">
        <f t="shared" ref="E27:W27" si="13">E26*0.275</f>
        <v>24809692.609282713</v>
      </c>
      <c r="F27" s="22">
        <f t="shared" si="13"/>
        <v>24809692.609282713</v>
      </c>
      <c r="G27" s="22">
        <f t="shared" si="13"/>
        <v>24809692.609282713</v>
      </c>
      <c r="H27" s="22">
        <f t="shared" si="13"/>
        <v>24809692.609282713</v>
      </c>
      <c r="I27" s="22">
        <f t="shared" si="13"/>
        <v>24809692.609282713</v>
      </c>
      <c r="J27" s="22">
        <f t="shared" si="13"/>
        <v>24809692.609282713</v>
      </c>
      <c r="K27" s="22">
        <f t="shared" si="13"/>
        <v>24809692.609282713</v>
      </c>
      <c r="L27" s="22">
        <f t="shared" si="13"/>
        <v>24809692.609282713</v>
      </c>
      <c r="M27" s="22">
        <f t="shared" si="13"/>
        <v>24809692.609282713</v>
      </c>
      <c r="N27" s="22">
        <f t="shared" si="13"/>
        <v>24809692.609282713</v>
      </c>
      <c r="O27" s="22">
        <f t="shared" si="13"/>
        <v>33174058.500000004</v>
      </c>
      <c r="P27" s="22">
        <f t="shared" si="13"/>
        <v>33174058.500000004</v>
      </c>
      <c r="Q27" s="22">
        <f t="shared" si="13"/>
        <v>33174058.500000004</v>
      </c>
      <c r="R27" s="22">
        <f t="shared" si="13"/>
        <v>33174058.500000004</v>
      </c>
      <c r="S27" s="22">
        <f t="shared" si="13"/>
        <v>33174058.500000004</v>
      </c>
      <c r="T27" s="22">
        <f t="shared" si="13"/>
        <v>33174058.500000004</v>
      </c>
      <c r="U27" s="22">
        <f t="shared" si="13"/>
        <v>33174058.500000004</v>
      </c>
      <c r="V27" s="22">
        <f t="shared" si="13"/>
        <v>33174058.500000004</v>
      </c>
      <c r="W27" s="22">
        <f t="shared" si="13"/>
        <v>33174058.500000004</v>
      </c>
    </row>
    <row r="28" spans="1:32" x14ac:dyDescent="0.25">
      <c r="A28" s="3" t="s">
        <v>28</v>
      </c>
      <c r="D28" s="22">
        <f>D24</f>
        <v>9526500</v>
      </c>
      <c r="E28" s="22">
        <f t="shared" ref="E28:W28" si="14">E24</f>
        <v>9526500</v>
      </c>
      <c r="F28" s="22">
        <f t="shared" si="14"/>
        <v>9526500</v>
      </c>
      <c r="G28" s="22">
        <f t="shared" si="14"/>
        <v>9526500</v>
      </c>
      <c r="H28" s="22">
        <f t="shared" si="14"/>
        <v>9526500</v>
      </c>
      <c r="I28" s="22">
        <f t="shared" si="14"/>
        <v>9526500</v>
      </c>
      <c r="J28" s="22">
        <f t="shared" si="14"/>
        <v>9526500</v>
      </c>
      <c r="K28" s="22">
        <f t="shared" si="14"/>
        <v>9526500</v>
      </c>
      <c r="L28" s="22">
        <f t="shared" si="14"/>
        <v>9526500</v>
      </c>
      <c r="M28" s="22">
        <f t="shared" si="14"/>
        <v>9526500</v>
      </c>
      <c r="N28" s="22">
        <f t="shared" si="14"/>
        <v>9526500</v>
      </c>
      <c r="O28" s="22">
        <f t="shared" si="14"/>
        <v>9526500</v>
      </c>
      <c r="P28" s="22">
        <f t="shared" si="14"/>
        <v>9526500</v>
      </c>
      <c r="Q28" s="22">
        <f t="shared" si="14"/>
        <v>9526500</v>
      </c>
      <c r="R28" s="22">
        <f t="shared" si="14"/>
        <v>9526500</v>
      </c>
      <c r="S28" s="22">
        <f t="shared" si="14"/>
        <v>9526500</v>
      </c>
      <c r="T28" s="22">
        <f t="shared" si="14"/>
        <v>9526500</v>
      </c>
      <c r="U28" s="22">
        <f t="shared" si="14"/>
        <v>9526500</v>
      </c>
      <c r="V28" s="22">
        <f t="shared" si="14"/>
        <v>9526500</v>
      </c>
      <c r="W28" s="22">
        <f t="shared" si="14"/>
        <v>9526500</v>
      </c>
    </row>
    <row r="29" spans="1:32" x14ac:dyDescent="0.25">
      <c r="A29" s="24" t="s">
        <v>29</v>
      </c>
      <c r="B29" s="30"/>
      <c r="C29" s="30"/>
      <c r="D29" s="31">
        <f>D26-D27+D28</f>
        <v>74933871.4244726</v>
      </c>
      <c r="E29" s="31">
        <f t="shared" ref="E29:W29" si="15">E26-E27+E28</f>
        <v>74933871.4244726</v>
      </c>
      <c r="F29" s="31">
        <f t="shared" si="15"/>
        <v>74933871.4244726</v>
      </c>
      <c r="G29" s="31">
        <f t="shared" si="15"/>
        <v>74933871.4244726</v>
      </c>
      <c r="H29" s="31">
        <f t="shared" si="15"/>
        <v>74933871.4244726</v>
      </c>
      <c r="I29" s="31">
        <f t="shared" si="15"/>
        <v>74933871.4244726</v>
      </c>
      <c r="J29" s="31">
        <f t="shared" si="15"/>
        <v>74933871.4244726</v>
      </c>
      <c r="K29" s="31">
        <f t="shared" si="15"/>
        <v>74933871.4244726</v>
      </c>
      <c r="L29" s="31">
        <f t="shared" si="15"/>
        <v>74933871.4244726</v>
      </c>
      <c r="M29" s="31">
        <f t="shared" si="15"/>
        <v>74933871.4244726</v>
      </c>
      <c r="N29" s="31">
        <f t="shared" si="15"/>
        <v>74933871.4244726</v>
      </c>
      <c r="O29" s="31">
        <f t="shared" si="15"/>
        <v>96985381.5</v>
      </c>
      <c r="P29" s="31">
        <f t="shared" si="15"/>
        <v>96985381.5</v>
      </c>
      <c r="Q29" s="31">
        <f t="shared" si="15"/>
        <v>96985381.5</v>
      </c>
      <c r="R29" s="31">
        <f t="shared" si="15"/>
        <v>96985381.5</v>
      </c>
      <c r="S29" s="31">
        <f t="shared" si="15"/>
        <v>96985381.5</v>
      </c>
      <c r="T29" s="31">
        <f t="shared" si="15"/>
        <v>96985381.5</v>
      </c>
      <c r="U29" s="31">
        <f t="shared" si="15"/>
        <v>96985381.5</v>
      </c>
      <c r="V29" s="31">
        <f t="shared" si="15"/>
        <v>96985381.5</v>
      </c>
      <c r="W29" s="31">
        <f t="shared" si="15"/>
        <v>96985381.5</v>
      </c>
    </row>
    <row r="30" spans="1:32" x14ac:dyDescent="0.25">
      <c r="A30" s="3" t="s">
        <v>30</v>
      </c>
      <c r="B30" s="20">
        <f>-350000000/10</f>
        <v>-35000000</v>
      </c>
      <c r="C30" s="14">
        <f>-B10</f>
        <v>-211700000</v>
      </c>
    </row>
    <row r="31" spans="1:32" x14ac:dyDescent="0.25">
      <c r="A31" s="24" t="s">
        <v>31</v>
      </c>
      <c r="B31" s="30"/>
      <c r="C31" s="25">
        <f>C30+B30</f>
        <v>-246700000</v>
      </c>
      <c r="D31" s="31">
        <f>D29</f>
        <v>74933871.4244726</v>
      </c>
      <c r="E31" s="31">
        <f t="shared" ref="E31:W31" si="16">E30+E29</f>
        <v>74933871.4244726</v>
      </c>
      <c r="F31" s="31">
        <f t="shared" si="16"/>
        <v>74933871.4244726</v>
      </c>
      <c r="G31" s="31">
        <f t="shared" si="16"/>
        <v>74933871.4244726</v>
      </c>
      <c r="H31" s="31">
        <f t="shared" si="16"/>
        <v>74933871.4244726</v>
      </c>
      <c r="I31" s="31">
        <f t="shared" si="16"/>
        <v>74933871.4244726</v>
      </c>
      <c r="J31" s="31">
        <f t="shared" si="16"/>
        <v>74933871.4244726</v>
      </c>
      <c r="K31" s="31">
        <f t="shared" si="16"/>
        <v>74933871.4244726</v>
      </c>
      <c r="L31" s="31">
        <f t="shared" si="16"/>
        <v>74933871.4244726</v>
      </c>
      <c r="M31" s="31">
        <f t="shared" si="16"/>
        <v>74933871.4244726</v>
      </c>
      <c r="N31" s="31">
        <f t="shared" si="16"/>
        <v>74933871.4244726</v>
      </c>
      <c r="O31" s="31">
        <f t="shared" si="16"/>
        <v>96985381.5</v>
      </c>
      <c r="P31" s="31">
        <f t="shared" si="16"/>
        <v>96985381.5</v>
      </c>
      <c r="Q31" s="31">
        <f t="shared" si="16"/>
        <v>96985381.5</v>
      </c>
      <c r="R31" s="31">
        <f t="shared" si="16"/>
        <v>96985381.5</v>
      </c>
      <c r="S31" s="31">
        <f t="shared" si="16"/>
        <v>96985381.5</v>
      </c>
      <c r="T31" s="31">
        <f t="shared" si="16"/>
        <v>96985381.5</v>
      </c>
      <c r="U31" s="31">
        <f t="shared" si="16"/>
        <v>96985381.5</v>
      </c>
      <c r="V31" s="31">
        <f t="shared" si="16"/>
        <v>96985381.5</v>
      </c>
      <c r="W31" s="31">
        <f t="shared" si="16"/>
        <v>96985381.5</v>
      </c>
    </row>
    <row r="32" spans="1:32" x14ac:dyDescent="0.25">
      <c r="A32" s="3" t="s">
        <v>32</v>
      </c>
      <c r="B32" s="22">
        <f>C31+NPV(12%,D31:W31)</f>
        <v>346791607.25216615</v>
      </c>
    </row>
    <row r="33" spans="1:9" x14ac:dyDescent="0.25">
      <c r="A33" s="18" t="s">
        <v>33</v>
      </c>
      <c r="B33" s="32">
        <f>IRR(C31:W31)</f>
        <v>0.30659304468261905</v>
      </c>
    </row>
    <row r="34" spans="1:9" x14ac:dyDescent="0.25">
      <c r="A34" s="3" t="s">
        <v>34</v>
      </c>
      <c r="B34" s="22">
        <f>C31+NPV(12%,D31:M31)</f>
        <v>176693085.93053371</v>
      </c>
    </row>
    <row r="35" spans="1:9" x14ac:dyDescent="0.25">
      <c r="A35" s="18" t="s">
        <v>35</v>
      </c>
      <c r="B35" s="32">
        <f>IRR(C31:M31)</f>
        <v>0.27751104780334157</v>
      </c>
    </row>
    <row r="43" spans="1:9" x14ac:dyDescent="0.25">
      <c r="F43" s="17" t="s">
        <v>36</v>
      </c>
      <c r="G43" s="17"/>
      <c r="H43" s="17"/>
      <c r="I43" s="17"/>
    </row>
    <row r="44" spans="1:9" x14ac:dyDescent="0.25">
      <c r="F44" s="4" t="s">
        <v>37</v>
      </c>
      <c r="G44" s="4" t="s">
        <v>38</v>
      </c>
      <c r="H44" s="4" t="s">
        <v>39</v>
      </c>
      <c r="I44" s="4" t="s">
        <v>40</v>
      </c>
    </row>
    <row r="45" spans="1:9" x14ac:dyDescent="0.25">
      <c r="F45" s="5">
        <f>B10</f>
        <v>211700000</v>
      </c>
      <c r="G45" s="4">
        <v>20</v>
      </c>
      <c r="H45" s="33">
        <v>0.1</v>
      </c>
      <c r="I45" s="34">
        <f>(F45-F45*H45)/G45</f>
        <v>9526500</v>
      </c>
    </row>
  </sheetData>
  <sheetProtection algorithmName="SHA-512" hashValue="nIdVerfNKczARPAiIj4aSOxGF49JqGvzc7VvRVPwFv/VQ9jHwz2zFRGs22a7tJuQESu4RMG6QLM6ue/49LfkDQ==" saltValue="0TVu6GRm63LHP1mV2kiUbA==" spinCount="100000" sheet="1" formatCells="0" formatColumns="0" formatRows="0" insertColumns="0" insertRows="0" insertHyperlinks="0" deleteColumns="0" deleteRows="0" sort="0" autoFilter="0" pivotTables="0"/>
  <mergeCells count="7">
    <mergeCell ref="F43:I43"/>
    <mergeCell ref="A1:B1"/>
    <mergeCell ref="AB12:AD12"/>
    <mergeCell ref="AE12:AG12"/>
    <mergeCell ref="AB14:AD14"/>
    <mergeCell ref="AE14:AG14"/>
    <mergeCell ref="AB17:AD17"/>
  </mergeCells>
  <pageMargins left="0.23622047244094491" right="0.23622047244094491" top="0.74803149606299213" bottom="0.74803149606299213" header="0.31496062992125984" footer="0.31496062992125984"/>
  <pageSetup paperSize="172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45"/>
  <sheetViews>
    <sheetView workbookViewId="0">
      <selection sqref="A1:B1"/>
    </sheetView>
  </sheetViews>
  <sheetFormatPr baseColWidth="10" defaultColWidth="9.140625" defaultRowHeight="15" x14ac:dyDescent="0.25"/>
  <cols>
    <col min="1" max="1" width="48.7109375" style="3" customWidth="1"/>
    <col min="2" max="3" width="12.28515625" style="3" bestFit="1" customWidth="1"/>
    <col min="4" max="4" width="13.42578125" style="3" bestFit="1" customWidth="1"/>
    <col min="5" max="5" width="12" style="3" bestFit="1" customWidth="1"/>
    <col min="6" max="23" width="11.7109375" style="3" bestFit="1" customWidth="1"/>
    <col min="24" max="26" width="9.140625" style="3"/>
    <col min="27" max="27" width="14.85546875" style="3" bestFit="1" customWidth="1"/>
    <col min="28" max="16384" width="9.140625" style="3"/>
  </cols>
  <sheetData>
    <row r="1" spans="1:33" x14ac:dyDescent="0.25">
      <c r="A1" s="1" t="s">
        <v>0</v>
      </c>
      <c r="B1" s="2"/>
    </row>
    <row r="2" spans="1:33" x14ac:dyDescent="0.25">
      <c r="A2" s="4" t="s">
        <v>1</v>
      </c>
      <c r="B2" s="5">
        <v>20000</v>
      </c>
    </row>
    <row r="3" spans="1:33" x14ac:dyDescent="0.25">
      <c r="A3" s="4" t="s">
        <v>2</v>
      </c>
      <c r="B3" s="4">
        <v>1000</v>
      </c>
    </row>
    <row r="4" spans="1:33" x14ac:dyDescent="0.25">
      <c r="A4" s="4" t="s">
        <v>3</v>
      </c>
      <c r="B4" s="4">
        <f>B3</f>
        <v>1000</v>
      </c>
    </row>
    <row r="5" spans="1:33" x14ac:dyDescent="0.25">
      <c r="A5" s="4" t="s">
        <v>4</v>
      </c>
      <c r="B5" s="6">
        <f>ROUND(B2/365,0)</f>
        <v>55</v>
      </c>
    </row>
    <row r="6" spans="1:33" x14ac:dyDescent="0.25">
      <c r="A6" s="4" t="s">
        <v>5</v>
      </c>
      <c r="B6" s="5">
        <f>(B5*1000000)/B4</f>
        <v>55000</v>
      </c>
    </row>
    <row r="7" spans="1:33" x14ac:dyDescent="0.25">
      <c r="A7" s="4" t="s">
        <v>6</v>
      </c>
      <c r="B7" s="4">
        <v>1.1599999999999999</v>
      </c>
    </row>
    <row r="8" spans="1:33" x14ac:dyDescent="0.25">
      <c r="A8" s="4" t="s">
        <v>7</v>
      </c>
      <c r="B8" s="5">
        <f>1500*B6*B7</f>
        <v>95700000</v>
      </c>
    </row>
    <row r="9" spans="1:33" x14ac:dyDescent="0.25">
      <c r="A9" s="4" t="s">
        <v>8</v>
      </c>
      <c r="B9" s="5">
        <f>100000000*B7</f>
        <v>115999999.99999999</v>
      </c>
    </row>
    <row r="10" spans="1:33" x14ac:dyDescent="0.25">
      <c r="A10" s="7" t="s">
        <v>41</v>
      </c>
      <c r="B10" s="8">
        <f>B8+B9</f>
        <v>211700000</v>
      </c>
    </row>
    <row r="11" spans="1:33" ht="15.75" thickBot="1" x14ac:dyDescent="0.3"/>
    <row r="12" spans="1:33" ht="15.75" thickBot="1" x14ac:dyDescent="0.3">
      <c r="A12" s="9" t="s">
        <v>10</v>
      </c>
      <c r="B12" s="10"/>
      <c r="C12" s="11">
        <v>2018</v>
      </c>
      <c r="D12" s="11">
        <v>2019</v>
      </c>
      <c r="E12" s="11">
        <f t="shared" ref="E12:W12" si="0">D12+1</f>
        <v>2020</v>
      </c>
      <c r="F12" s="11">
        <f t="shared" si="0"/>
        <v>2021</v>
      </c>
      <c r="G12" s="11">
        <f t="shared" si="0"/>
        <v>2022</v>
      </c>
      <c r="H12" s="11">
        <f t="shared" si="0"/>
        <v>2023</v>
      </c>
      <c r="I12" s="11">
        <f t="shared" si="0"/>
        <v>2024</v>
      </c>
      <c r="J12" s="11">
        <f t="shared" si="0"/>
        <v>2025</v>
      </c>
      <c r="K12" s="11">
        <f t="shared" si="0"/>
        <v>2026</v>
      </c>
      <c r="L12" s="11">
        <f t="shared" si="0"/>
        <v>2027</v>
      </c>
      <c r="M12" s="11">
        <f t="shared" si="0"/>
        <v>2028</v>
      </c>
      <c r="N12" s="11">
        <f t="shared" si="0"/>
        <v>2029</v>
      </c>
      <c r="O12" s="11">
        <f t="shared" si="0"/>
        <v>2030</v>
      </c>
      <c r="P12" s="11">
        <f t="shared" si="0"/>
        <v>2031</v>
      </c>
      <c r="Q12" s="11">
        <f t="shared" si="0"/>
        <v>2032</v>
      </c>
      <c r="R12" s="11">
        <f t="shared" si="0"/>
        <v>2033</v>
      </c>
      <c r="S12" s="11">
        <f t="shared" si="0"/>
        <v>2034</v>
      </c>
      <c r="T12" s="11">
        <f t="shared" si="0"/>
        <v>2035</v>
      </c>
      <c r="U12" s="11">
        <f t="shared" si="0"/>
        <v>2036</v>
      </c>
      <c r="V12" s="11">
        <f t="shared" si="0"/>
        <v>2037</v>
      </c>
      <c r="W12" s="12">
        <f t="shared" si="0"/>
        <v>2038</v>
      </c>
      <c r="AB12" s="13" t="s">
        <v>11</v>
      </c>
      <c r="AC12" s="13"/>
      <c r="AD12" s="13"/>
      <c r="AE12" s="13" t="s">
        <v>12</v>
      </c>
      <c r="AF12" s="13"/>
      <c r="AG12" s="13"/>
    </row>
    <row r="13" spans="1:33" x14ac:dyDescent="0.25">
      <c r="A13" s="3" t="s">
        <v>13</v>
      </c>
      <c r="D13" s="14">
        <v>20000</v>
      </c>
      <c r="E13" s="14">
        <f t="shared" ref="E13:T17" si="1">D13</f>
        <v>20000</v>
      </c>
      <c r="F13" s="14">
        <f t="shared" si="1"/>
        <v>20000</v>
      </c>
      <c r="G13" s="14">
        <f t="shared" si="1"/>
        <v>20000</v>
      </c>
      <c r="H13" s="14">
        <f t="shared" si="1"/>
        <v>20000</v>
      </c>
      <c r="I13" s="14">
        <f t="shared" si="1"/>
        <v>20000</v>
      </c>
      <c r="J13" s="14">
        <f t="shared" si="1"/>
        <v>20000</v>
      </c>
      <c r="K13" s="14">
        <f t="shared" si="1"/>
        <v>20000</v>
      </c>
      <c r="L13" s="14">
        <f t="shared" si="1"/>
        <v>20000</v>
      </c>
      <c r="M13" s="14">
        <f t="shared" si="1"/>
        <v>20000</v>
      </c>
      <c r="N13" s="14">
        <f t="shared" si="1"/>
        <v>20000</v>
      </c>
      <c r="O13" s="14">
        <f t="shared" si="1"/>
        <v>20000</v>
      </c>
      <c r="P13" s="14">
        <f t="shared" si="1"/>
        <v>20000</v>
      </c>
      <c r="Q13" s="14">
        <f t="shared" si="1"/>
        <v>20000</v>
      </c>
      <c r="R13" s="14">
        <f t="shared" si="1"/>
        <v>20000</v>
      </c>
      <c r="S13" s="14">
        <f t="shared" si="1"/>
        <v>20000</v>
      </c>
      <c r="T13" s="14">
        <f t="shared" si="1"/>
        <v>20000</v>
      </c>
      <c r="U13" s="14">
        <f t="shared" ref="U13:W15" si="2">T13</f>
        <v>20000</v>
      </c>
      <c r="V13" s="14">
        <f t="shared" si="2"/>
        <v>20000</v>
      </c>
      <c r="W13" s="14">
        <f t="shared" si="2"/>
        <v>20000</v>
      </c>
      <c r="AA13" s="15" t="s">
        <v>14</v>
      </c>
      <c r="AB13" s="4">
        <v>0.6</v>
      </c>
      <c r="AC13" s="4">
        <v>0.7</v>
      </c>
      <c r="AD13" s="4">
        <v>0.8</v>
      </c>
      <c r="AE13" s="4">
        <f>AB13*$AE$17</f>
        <v>0.69599999999999995</v>
      </c>
      <c r="AF13" s="4">
        <f>AC13*AE17</f>
        <v>0.81199999999999994</v>
      </c>
      <c r="AG13" s="4">
        <f>AD13*$AE$17</f>
        <v>0.92799999999999994</v>
      </c>
    </row>
    <row r="14" spans="1:33" x14ac:dyDescent="0.25">
      <c r="A14" s="16" t="s">
        <v>15</v>
      </c>
      <c r="B14" s="16"/>
      <c r="D14" s="14">
        <f>SUM(D13:D13)</f>
        <v>20000</v>
      </c>
      <c r="E14" s="14">
        <f t="shared" si="1"/>
        <v>20000</v>
      </c>
      <c r="F14" s="14">
        <f t="shared" si="1"/>
        <v>20000</v>
      </c>
      <c r="G14" s="14">
        <f t="shared" si="1"/>
        <v>20000</v>
      </c>
      <c r="H14" s="14">
        <f t="shared" si="1"/>
        <v>20000</v>
      </c>
      <c r="I14" s="14">
        <f t="shared" si="1"/>
        <v>20000</v>
      </c>
      <c r="J14" s="14">
        <f t="shared" si="1"/>
        <v>20000</v>
      </c>
      <c r="K14" s="14">
        <f t="shared" si="1"/>
        <v>20000</v>
      </c>
      <c r="L14" s="14">
        <f t="shared" si="1"/>
        <v>20000</v>
      </c>
      <c r="M14" s="14">
        <f t="shared" si="1"/>
        <v>20000</v>
      </c>
      <c r="N14" s="14">
        <f t="shared" si="1"/>
        <v>20000</v>
      </c>
      <c r="O14" s="14">
        <f t="shared" si="1"/>
        <v>20000</v>
      </c>
      <c r="P14" s="14">
        <f t="shared" si="1"/>
        <v>20000</v>
      </c>
      <c r="Q14" s="14">
        <f t="shared" si="1"/>
        <v>20000</v>
      </c>
      <c r="R14" s="14">
        <f t="shared" si="1"/>
        <v>20000</v>
      </c>
      <c r="S14" s="14">
        <f t="shared" si="1"/>
        <v>20000</v>
      </c>
      <c r="T14" s="14">
        <f t="shared" si="1"/>
        <v>20000</v>
      </c>
      <c r="U14" s="14">
        <f t="shared" si="2"/>
        <v>20000</v>
      </c>
      <c r="V14" s="14">
        <f t="shared" si="2"/>
        <v>20000</v>
      </c>
      <c r="W14" s="14">
        <f t="shared" si="2"/>
        <v>20000</v>
      </c>
      <c r="AA14" s="4" t="s">
        <v>16</v>
      </c>
      <c r="AB14" s="17">
        <v>7</v>
      </c>
      <c r="AC14" s="17"/>
      <c r="AD14" s="17"/>
      <c r="AE14" s="17">
        <f>AB14*AE17</f>
        <v>8.1199999999999992</v>
      </c>
      <c r="AF14" s="17"/>
      <c r="AG14" s="17"/>
    </row>
    <row r="15" spans="1:33" x14ac:dyDescent="0.25">
      <c r="A15" s="18" t="s">
        <v>17</v>
      </c>
      <c r="B15" s="19">
        <f>AF13</f>
        <v>0.81199999999999994</v>
      </c>
      <c r="C15" s="14"/>
      <c r="D15" s="20">
        <f>B6*360*B15</f>
        <v>16077599.999999998</v>
      </c>
      <c r="E15" s="20">
        <f t="shared" si="1"/>
        <v>16077599.999999998</v>
      </c>
      <c r="F15" s="20">
        <f t="shared" si="1"/>
        <v>16077599.999999998</v>
      </c>
      <c r="G15" s="20">
        <f t="shared" si="1"/>
        <v>16077599.999999998</v>
      </c>
      <c r="H15" s="20">
        <f t="shared" si="1"/>
        <v>16077599.999999998</v>
      </c>
      <c r="I15" s="20">
        <f t="shared" si="1"/>
        <v>16077599.999999998</v>
      </c>
      <c r="J15" s="20">
        <f t="shared" si="1"/>
        <v>16077599.999999998</v>
      </c>
      <c r="K15" s="20">
        <f t="shared" si="1"/>
        <v>16077599.999999998</v>
      </c>
      <c r="L15" s="20">
        <f t="shared" si="1"/>
        <v>16077599.999999998</v>
      </c>
      <c r="M15" s="20">
        <f t="shared" si="1"/>
        <v>16077599.999999998</v>
      </c>
      <c r="N15" s="20">
        <f t="shared" si="1"/>
        <v>16077599.999999998</v>
      </c>
      <c r="O15" s="20">
        <f t="shared" si="1"/>
        <v>16077599.999999998</v>
      </c>
      <c r="P15" s="20">
        <f t="shared" si="1"/>
        <v>16077599.999999998</v>
      </c>
      <c r="Q15" s="20">
        <f t="shared" si="1"/>
        <v>16077599.999999998</v>
      </c>
      <c r="R15" s="20">
        <f t="shared" si="1"/>
        <v>16077599.999999998</v>
      </c>
      <c r="S15" s="20">
        <f t="shared" si="1"/>
        <v>16077599.999999998</v>
      </c>
      <c r="T15" s="20">
        <f t="shared" si="1"/>
        <v>16077599.999999998</v>
      </c>
      <c r="U15" s="20">
        <f t="shared" si="2"/>
        <v>16077599.999999998</v>
      </c>
      <c r="V15" s="20">
        <f t="shared" si="2"/>
        <v>16077599.999999998</v>
      </c>
      <c r="W15" s="21">
        <f t="shared" si="2"/>
        <v>16077599.999999998</v>
      </c>
    </row>
    <row r="16" spans="1:33" x14ac:dyDescent="0.25">
      <c r="A16" s="18" t="s">
        <v>18</v>
      </c>
      <c r="B16" s="19">
        <f>AE14</f>
        <v>8.1199999999999992</v>
      </c>
      <c r="C16" s="14"/>
      <c r="D16" s="20">
        <f>10000*360*$B$16</f>
        <v>29231999.999999996</v>
      </c>
      <c r="E16" s="20">
        <f t="shared" ref="E16:W16" si="3">10000*360*$B$16</f>
        <v>29231999.999999996</v>
      </c>
      <c r="F16" s="20">
        <f t="shared" si="3"/>
        <v>29231999.999999996</v>
      </c>
      <c r="G16" s="20">
        <f t="shared" si="3"/>
        <v>29231999.999999996</v>
      </c>
      <c r="H16" s="20">
        <f t="shared" si="3"/>
        <v>29231999.999999996</v>
      </c>
      <c r="I16" s="20">
        <f t="shared" si="3"/>
        <v>29231999.999999996</v>
      </c>
      <c r="J16" s="20">
        <f t="shared" si="3"/>
        <v>29231999.999999996</v>
      </c>
      <c r="K16" s="20">
        <f t="shared" si="3"/>
        <v>29231999.999999996</v>
      </c>
      <c r="L16" s="20">
        <f t="shared" si="3"/>
        <v>29231999.999999996</v>
      </c>
      <c r="M16" s="20">
        <f t="shared" si="3"/>
        <v>29231999.999999996</v>
      </c>
      <c r="N16" s="20">
        <f t="shared" si="3"/>
        <v>29231999.999999996</v>
      </c>
      <c r="O16" s="20">
        <f t="shared" si="3"/>
        <v>29231999.999999996</v>
      </c>
      <c r="P16" s="20">
        <f t="shared" si="3"/>
        <v>29231999.999999996</v>
      </c>
      <c r="Q16" s="20">
        <f t="shared" si="3"/>
        <v>29231999.999999996</v>
      </c>
      <c r="R16" s="20">
        <f t="shared" si="3"/>
        <v>29231999.999999996</v>
      </c>
      <c r="S16" s="20">
        <f t="shared" si="3"/>
        <v>29231999.999999996</v>
      </c>
      <c r="T16" s="20">
        <f t="shared" si="3"/>
        <v>29231999.999999996</v>
      </c>
      <c r="U16" s="20">
        <f t="shared" si="3"/>
        <v>29231999.999999996</v>
      </c>
      <c r="V16" s="20">
        <f t="shared" si="3"/>
        <v>29231999.999999996</v>
      </c>
      <c r="W16" s="20">
        <f t="shared" si="3"/>
        <v>29231999.999999996</v>
      </c>
    </row>
    <row r="17" spans="1:32" x14ac:dyDescent="0.25">
      <c r="A17" s="18" t="s">
        <v>19</v>
      </c>
      <c r="B17" s="18"/>
      <c r="D17" s="22">
        <f>(D15+D16)*0.1</f>
        <v>4530959.9999999991</v>
      </c>
      <c r="E17" s="14">
        <f t="shared" si="1"/>
        <v>4530959.9999999991</v>
      </c>
      <c r="F17" s="14">
        <f t="shared" si="1"/>
        <v>4530959.9999999991</v>
      </c>
      <c r="G17" s="14">
        <f t="shared" si="1"/>
        <v>4530959.9999999991</v>
      </c>
      <c r="H17" s="14">
        <f t="shared" si="1"/>
        <v>4530959.9999999991</v>
      </c>
      <c r="I17" s="14">
        <f t="shared" si="1"/>
        <v>4530959.9999999991</v>
      </c>
      <c r="J17" s="14">
        <f t="shared" si="1"/>
        <v>4530959.9999999991</v>
      </c>
      <c r="K17" s="14">
        <f t="shared" si="1"/>
        <v>4530959.9999999991</v>
      </c>
      <c r="L17" s="14">
        <f t="shared" si="1"/>
        <v>4530959.9999999991</v>
      </c>
      <c r="M17" s="14">
        <f t="shared" si="1"/>
        <v>4530959.9999999991</v>
      </c>
      <c r="N17" s="14">
        <f t="shared" si="1"/>
        <v>4530959.9999999991</v>
      </c>
      <c r="O17" s="14">
        <f t="shared" si="1"/>
        <v>4530959.9999999991</v>
      </c>
      <c r="P17" s="14">
        <f t="shared" si="1"/>
        <v>4530959.9999999991</v>
      </c>
      <c r="Q17" s="14">
        <f t="shared" si="1"/>
        <v>4530959.9999999991</v>
      </c>
      <c r="R17" s="14">
        <f t="shared" si="1"/>
        <v>4530959.9999999991</v>
      </c>
      <c r="S17" s="14">
        <f t="shared" si="1"/>
        <v>4530959.9999999991</v>
      </c>
      <c r="T17" s="14">
        <f t="shared" si="1"/>
        <v>4530959.9999999991</v>
      </c>
      <c r="U17" s="14">
        <f t="shared" ref="U17:W17" si="4">T17</f>
        <v>4530959.9999999991</v>
      </c>
      <c r="V17" s="14">
        <f t="shared" si="4"/>
        <v>4530959.9999999991</v>
      </c>
      <c r="W17" s="14">
        <f t="shared" si="4"/>
        <v>4530959.9999999991</v>
      </c>
      <c r="AB17" s="23" t="s">
        <v>20</v>
      </c>
      <c r="AC17" s="23"/>
      <c r="AD17" s="23"/>
      <c r="AE17" s="16">
        <v>1.1599999999999999</v>
      </c>
      <c r="AF17" s="16"/>
    </row>
    <row r="18" spans="1:32" x14ac:dyDescent="0.25">
      <c r="A18" s="16" t="s">
        <v>21</v>
      </c>
      <c r="B18" s="16"/>
      <c r="D18" s="22">
        <f>D15+D17+D16</f>
        <v>49840559.999999993</v>
      </c>
      <c r="E18" s="22">
        <f t="shared" ref="E18:W18" si="5">E15+E17+E16</f>
        <v>49840559.999999993</v>
      </c>
      <c r="F18" s="22">
        <f t="shared" si="5"/>
        <v>49840559.999999993</v>
      </c>
      <c r="G18" s="22">
        <f t="shared" si="5"/>
        <v>49840559.999999993</v>
      </c>
      <c r="H18" s="22">
        <f t="shared" si="5"/>
        <v>49840559.999999993</v>
      </c>
      <c r="I18" s="22">
        <f t="shared" si="5"/>
        <v>49840559.999999993</v>
      </c>
      <c r="J18" s="22">
        <f t="shared" si="5"/>
        <v>49840559.999999993</v>
      </c>
      <c r="K18" s="22">
        <f t="shared" si="5"/>
        <v>49840559.999999993</v>
      </c>
      <c r="L18" s="22">
        <f t="shared" si="5"/>
        <v>49840559.999999993</v>
      </c>
      <c r="M18" s="22">
        <f t="shared" si="5"/>
        <v>49840559.999999993</v>
      </c>
      <c r="N18" s="22">
        <f t="shared" si="5"/>
        <v>49840559.999999993</v>
      </c>
      <c r="O18" s="22">
        <f t="shared" si="5"/>
        <v>49840559.999999993</v>
      </c>
      <c r="P18" s="22">
        <f t="shared" si="5"/>
        <v>49840559.999999993</v>
      </c>
      <c r="Q18" s="22">
        <f t="shared" si="5"/>
        <v>49840559.999999993</v>
      </c>
      <c r="R18" s="22">
        <f t="shared" si="5"/>
        <v>49840559.999999993</v>
      </c>
      <c r="S18" s="22">
        <f t="shared" si="5"/>
        <v>49840559.999999993</v>
      </c>
      <c r="T18" s="22">
        <f t="shared" si="5"/>
        <v>49840559.999999993</v>
      </c>
      <c r="U18" s="22">
        <f t="shared" si="5"/>
        <v>49840559.999999993</v>
      </c>
      <c r="V18" s="22">
        <f t="shared" si="5"/>
        <v>49840559.999999993</v>
      </c>
      <c r="W18" s="22">
        <f t="shared" si="5"/>
        <v>49840559.999999993</v>
      </c>
    </row>
    <row r="19" spans="1:32" x14ac:dyDescent="0.25">
      <c r="A19" s="24" t="s">
        <v>22</v>
      </c>
      <c r="B19" s="24"/>
      <c r="C19" s="25">
        <v>6000</v>
      </c>
      <c r="D19" s="25">
        <f>$C$19*D14</f>
        <v>120000000</v>
      </c>
      <c r="E19" s="26">
        <f t="shared" ref="E19:W19" si="6">D19</f>
        <v>120000000</v>
      </c>
      <c r="F19" s="26">
        <f t="shared" si="6"/>
        <v>120000000</v>
      </c>
      <c r="G19" s="26">
        <f t="shared" si="6"/>
        <v>120000000</v>
      </c>
      <c r="H19" s="26">
        <f t="shared" si="6"/>
        <v>120000000</v>
      </c>
      <c r="I19" s="26">
        <f t="shared" si="6"/>
        <v>120000000</v>
      </c>
      <c r="J19" s="26">
        <f t="shared" si="6"/>
        <v>120000000</v>
      </c>
      <c r="K19" s="26">
        <f t="shared" si="6"/>
        <v>120000000</v>
      </c>
      <c r="L19" s="26">
        <f t="shared" si="6"/>
        <v>120000000</v>
      </c>
      <c r="M19" s="26">
        <f t="shared" si="6"/>
        <v>120000000</v>
      </c>
      <c r="N19" s="26">
        <f t="shared" si="6"/>
        <v>120000000</v>
      </c>
      <c r="O19" s="26">
        <f t="shared" si="6"/>
        <v>120000000</v>
      </c>
      <c r="P19" s="26">
        <f t="shared" si="6"/>
        <v>120000000</v>
      </c>
      <c r="Q19" s="26">
        <f t="shared" si="6"/>
        <v>120000000</v>
      </c>
      <c r="R19" s="26">
        <f t="shared" si="6"/>
        <v>120000000</v>
      </c>
      <c r="S19" s="26">
        <f t="shared" si="6"/>
        <v>120000000</v>
      </c>
      <c r="T19" s="26">
        <f t="shared" si="6"/>
        <v>120000000</v>
      </c>
      <c r="U19" s="26">
        <f t="shared" si="6"/>
        <v>120000000</v>
      </c>
      <c r="V19" s="26">
        <f t="shared" si="6"/>
        <v>120000000</v>
      </c>
      <c r="W19" s="26">
        <f t="shared" si="6"/>
        <v>120000000</v>
      </c>
    </row>
    <row r="21" spans="1:32" x14ac:dyDescent="0.25">
      <c r="A21" s="27" t="s">
        <v>21</v>
      </c>
      <c r="B21" s="27"/>
      <c r="C21" s="28"/>
      <c r="D21" s="29">
        <f>D18</f>
        <v>49840559.999999993</v>
      </c>
      <c r="E21" s="29">
        <f>D21</f>
        <v>49840559.999999993</v>
      </c>
      <c r="F21" s="29">
        <f t="shared" ref="F21:U22" si="7">E21</f>
        <v>49840559.999999993</v>
      </c>
      <c r="G21" s="29">
        <f t="shared" si="7"/>
        <v>49840559.999999993</v>
      </c>
      <c r="H21" s="29">
        <f t="shared" si="7"/>
        <v>49840559.999999993</v>
      </c>
      <c r="I21" s="29">
        <f t="shared" si="7"/>
        <v>49840559.999999993</v>
      </c>
      <c r="J21" s="29">
        <f t="shared" si="7"/>
        <v>49840559.999999993</v>
      </c>
      <c r="K21" s="29">
        <f t="shared" si="7"/>
        <v>49840559.999999993</v>
      </c>
      <c r="L21" s="29">
        <f t="shared" si="7"/>
        <v>49840559.999999993</v>
      </c>
      <c r="M21" s="29">
        <f t="shared" si="7"/>
        <v>49840559.999999993</v>
      </c>
      <c r="N21" s="29">
        <f t="shared" si="7"/>
        <v>49840559.999999993</v>
      </c>
      <c r="O21" s="29">
        <f t="shared" si="7"/>
        <v>49840559.999999993</v>
      </c>
      <c r="P21" s="29">
        <f t="shared" si="7"/>
        <v>49840559.999999993</v>
      </c>
      <c r="Q21" s="29">
        <f t="shared" si="7"/>
        <v>49840559.999999993</v>
      </c>
      <c r="R21" s="29">
        <f t="shared" si="7"/>
        <v>49840559.999999993</v>
      </c>
      <c r="S21" s="29">
        <f t="shared" si="7"/>
        <v>49840559.999999993</v>
      </c>
      <c r="T21" s="29">
        <f t="shared" si="7"/>
        <v>49840559.999999993</v>
      </c>
      <c r="U21" s="29">
        <f t="shared" si="7"/>
        <v>49840559.999999993</v>
      </c>
      <c r="V21" s="29">
        <f t="shared" ref="V21:W22" si="8">U21</f>
        <v>49840559.999999993</v>
      </c>
      <c r="W21" s="29">
        <f t="shared" si="8"/>
        <v>49840559.999999993</v>
      </c>
    </row>
    <row r="22" spans="1:32" x14ac:dyDescent="0.25">
      <c r="A22" s="27" t="s">
        <v>22</v>
      </c>
      <c r="B22" s="27"/>
      <c r="C22" s="28"/>
      <c r="D22" s="29">
        <f>D19</f>
        <v>120000000</v>
      </c>
      <c r="E22" s="29">
        <f>D22</f>
        <v>120000000</v>
      </c>
      <c r="F22" s="29">
        <f t="shared" si="7"/>
        <v>120000000</v>
      </c>
      <c r="G22" s="29">
        <f t="shared" si="7"/>
        <v>120000000</v>
      </c>
      <c r="H22" s="29">
        <f t="shared" si="7"/>
        <v>120000000</v>
      </c>
      <c r="I22" s="29">
        <f t="shared" si="7"/>
        <v>120000000</v>
      </c>
      <c r="J22" s="29">
        <f t="shared" si="7"/>
        <v>120000000</v>
      </c>
      <c r="K22" s="29">
        <f t="shared" si="7"/>
        <v>120000000</v>
      </c>
      <c r="L22" s="29">
        <f t="shared" si="7"/>
        <v>120000000</v>
      </c>
      <c r="M22" s="29">
        <f t="shared" si="7"/>
        <v>120000000</v>
      </c>
      <c r="N22" s="29">
        <f t="shared" si="7"/>
        <v>120000000</v>
      </c>
      <c r="O22" s="29">
        <f t="shared" si="7"/>
        <v>120000000</v>
      </c>
      <c r="P22" s="29">
        <f t="shared" si="7"/>
        <v>120000000</v>
      </c>
      <c r="Q22" s="29">
        <f t="shared" si="7"/>
        <v>120000000</v>
      </c>
      <c r="R22" s="29">
        <f t="shared" si="7"/>
        <v>120000000</v>
      </c>
      <c r="S22" s="29">
        <f t="shared" si="7"/>
        <v>120000000</v>
      </c>
      <c r="T22" s="29">
        <f t="shared" si="7"/>
        <v>120000000</v>
      </c>
      <c r="U22" s="29">
        <f t="shared" si="7"/>
        <v>120000000</v>
      </c>
      <c r="V22" s="29">
        <f t="shared" si="8"/>
        <v>120000000</v>
      </c>
      <c r="W22" s="29">
        <f t="shared" si="8"/>
        <v>120000000</v>
      </c>
    </row>
    <row r="23" spans="1:32" x14ac:dyDescent="0.25">
      <c r="A23" s="27" t="s">
        <v>23</v>
      </c>
      <c r="B23" s="27"/>
      <c r="C23" s="28"/>
      <c r="D23" s="29">
        <f>D22-D21</f>
        <v>70159440</v>
      </c>
      <c r="E23" s="29">
        <f t="shared" ref="E23:W23" si="9">E22-E21</f>
        <v>70159440</v>
      </c>
      <c r="F23" s="29">
        <f t="shared" si="9"/>
        <v>70159440</v>
      </c>
      <c r="G23" s="29">
        <f t="shared" si="9"/>
        <v>70159440</v>
      </c>
      <c r="H23" s="29">
        <f t="shared" si="9"/>
        <v>70159440</v>
      </c>
      <c r="I23" s="29">
        <f t="shared" si="9"/>
        <v>70159440</v>
      </c>
      <c r="J23" s="29">
        <f t="shared" si="9"/>
        <v>70159440</v>
      </c>
      <c r="K23" s="29">
        <f t="shared" si="9"/>
        <v>70159440</v>
      </c>
      <c r="L23" s="29">
        <f t="shared" si="9"/>
        <v>70159440</v>
      </c>
      <c r="M23" s="29">
        <f t="shared" si="9"/>
        <v>70159440</v>
      </c>
      <c r="N23" s="29">
        <f t="shared" si="9"/>
        <v>70159440</v>
      </c>
      <c r="O23" s="29">
        <f t="shared" si="9"/>
        <v>70159440</v>
      </c>
      <c r="P23" s="29">
        <f t="shared" si="9"/>
        <v>70159440</v>
      </c>
      <c r="Q23" s="29">
        <f t="shared" si="9"/>
        <v>70159440</v>
      </c>
      <c r="R23" s="29">
        <f t="shared" si="9"/>
        <v>70159440</v>
      </c>
      <c r="S23" s="29">
        <f t="shared" si="9"/>
        <v>70159440</v>
      </c>
      <c r="T23" s="29">
        <f t="shared" si="9"/>
        <v>70159440</v>
      </c>
      <c r="U23" s="29">
        <f t="shared" si="9"/>
        <v>70159440</v>
      </c>
      <c r="V23" s="29">
        <f t="shared" si="9"/>
        <v>70159440</v>
      </c>
      <c r="W23" s="29">
        <f t="shared" si="9"/>
        <v>70159440</v>
      </c>
    </row>
    <row r="24" spans="1:32" x14ac:dyDescent="0.25">
      <c r="A24" s="18" t="s">
        <v>24</v>
      </c>
      <c r="B24" s="18"/>
      <c r="D24" s="22">
        <f>$I$45</f>
        <v>9526500</v>
      </c>
      <c r="E24" s="22">
        <f t="shared" ref="E24:W24" si="10">$I$45</f>
        <v>9526500</v>
      </c>
      <c r="F24" s="22">
        <f t="shared" si="10"/>
        <v>9526500</v>
      </c>
      <c r="G24" s="22">
        <f t="shared" si="10"/>
        <v>9526500</v>
      </c>
      <c r="H24" s="22">
        <f t="shared" si="10"/>
        <v>9526500</v>
      </c>
      <c r="I24" s="22">
        <f t="shared" si="10"/>
        <v>9526500</v>
      </c>
      <c r="J24" s="22">
        <f t="shared" si="10"/>
        <v>9526500</v>
      </c>
      <c r="K24" s="22">
        <f t="shared" si="10"/>
        <v>9526500</v>
      </c>
      <c r="L24" s="22">
        <f t="shared" si="10"/>
        <v>9526500</v>
      </c>
      <c r="M24" s="22">
        <f t="shared" si="10"/>
        <v>9526500</v>
      </c>
      <c r="N24" s="22">
        <f t="shared" si="10"/>
        <v>9526500</v>
      </c>
      <c r="O24" s="22">
        <f t="shared" si="10"/>
        <v>9526500</v>
      </c>
      <c r="P24" s="22">
        <f t="shared" si="10"/>
        <v>9526500</v>
      </c>
      <c r="Q24" s="22">
        <f t="shared" si="10"/>
        <v>9526500</v>
      </c>
      <c r="R24" s="22">
        <f t="shared" si="10"/>
        <v>9526500</v>
      </c>
      <c r="S24" s="22">
        <f t="shared" si="10"/>
        <v>9526500</v>
      </c>
      <c r="T24" s="22">
        <f t="shared" si="10"/>
        <v>9526500</v>
      </c>
      <c r="U24" s="22">
        <f t="shared" si="10"/>
        <v>9526500</v>
      </c>
      <c r="V24" s="22">
        <f t="shared" si="10"/>
        <v>9526500</v>
      </c>
      <c r="W24" s="22">
        <f t="shared" si="10"/>
        <v>9526500</v>
      </c>
    </row>
    <row r="25" spans="1:32" x14ac:dyDescent="0.25">
      <c r="A25" s="18" t="s">
        <v>25</v>
      </c>
      <c r="B25" s="18"/>
      <c r="D25" s="20">
        <f>PMT(4%,10,$C$31,0,0)</f>
        <v>26907594.504605342</v>
      </c>
      <c r="E25" s="20">
        <f t="shared" ref="E25:N25" si="11">PMT(4%,10,$C$31,0,0)</f>
        <v>26907594.504605342</v>
      </c>
      <c r="F25" s="20">
        <f t="shared" si="11"/>
        <v>26907594.504605342</v>
      </c>
      <c r="G25" s="20">
        <f t="shared" si="11"/>
        <v>26907594.504605342</v>
      </c>
      <c r="H25" s="20">
        <f t="shared" si="11"/>
        <v>26907594.504605342</v>
      </c>
      <c r="I25" s="20">
        <f t="shared" si="11"/>
        <v>26907594.504605342</v>
      </c>
      <c r="J25" s="20">
        <f t="shared" si="11"/>
        <v>26907594.504605342</v>
      </c>
      <c r="K25" s="20">
        <f t="shared" si="11"/>
        <v>26907594.504605342</v>
      </c>
      <c r="L25" s="20">
        <f t="shared" si="11"/>
        <v>26907594.504605342</v>
      </c>
      <c r="M25" s="20">
        <f t="shared" si="11"/>
        <v>26907594.504605342</v>
      </c>
      <c r="N25" s="20">
        <f t="shared" si="11"/>
        <v>26907594.504605342</v>
      </c>
      <c r="O25" s="22"/>
      <c r="P25" s="22"/>
      <c r="Q25" s="22"/>
      <c r="R25" s="22"/>
      <c r="S25" s="22"/>
      <c r="T25" s="22"/>
      <c r="U25" s="22"/>
      <c r="V25" s="22"/>
      <c r="W25" s="22"/>
    </row>
    <row r="26" spans="1:32" x14ac:dyDescent="0.25">
      <c r="A26" s="3" t="s">
        <v>26</v>
      </c>
      <c r="D26" s="22">
        <f>D23-D24-D25</f>
        <v>33725345.495394662</v>
      </c>
      <c r="E26" s="22">
        <f t="shared" ref="E26:W26" si="12">E23-E24-E25</f>
        <v>33725345.495394662</v>
      </c>
      <c r="F26" s="22">
        <f t="shared" si="12"/>
        <v>33725345.495394662</v>
      </c>
      <c r="G26" s="22">
        <f t="shared" si="12"/>
        <v>33725345.495394662</v>
      </c>
      <c r="H26" s="22">
        <f t="shared" si="12"/>
        <v>33725345.495394662</v>
      </c>
      <c r="I26" s="22">
        <f t="shared" si="12"/>
        <v>33725345.495394662</v>
      </c>
      <c r="J26" s="22">
        <f t="shared" si="12"/>
        <v>33725345.495394662</v>
      </c>
      <c r="K26" s="22">
        <f t="shared" si="12"/>
        <v>33725345.495394662</v>
      </c>
      <c r="L26" s="22">
        <f t="shared" si="12"/>
        <v>33725345.495394662</v>
      </c>
      <c r="M26" s="22">
        <f t="shared" si="12"/>
        <v>33725345.495394662</v>
      </c>
      <c r="N26" s="22">
        <f t="shared" si="12"/>
        <v>33725345.495394662</v>
      </c>
      <c r="O26" s="22">
        <f t="shared" si="12"/>
        <v>60632940</v>
      </c>
      <c r="P26" s="22">
        <f t="shared" si="12"/>
        <v>60632940</v>
      </c>
      <c r="Q26" s="22">
        <f t="shared" si="12"/>
        <v>60632940</v>
      </c>
      <c r="R26" s="22">
        <f t="shared" si="12"/>
        <v>60632940</v>
      </c>
      <c r="S26" s="22">
        <f t="shared" si="12"/>
        <v>60632940</v>
      </c>
      <c r="T26" s="22">
        <f t="shared" si="12"/>
        <v>60632940</v>
      </c>
      <c r="U26" s="22">
        <f t="shared" si="12"/>
        <v>60632940</v>
      </c>
      <c r="V26" s="22">
        <f t="shared" si="12"/>
        <v>60632940</v>
      </c>
      <c r="W26" s="22">
        <f t="shared" si="12"/>
        <v>60632940</v>
      </c>
    </row>
    <row r="27" spans="1:32" x14ac:dyDescent="0.25">
      <c r="A27" s="3" t="s">
        <v>27</v>
      </c>
      <c r="D27" s="22">
        <f>D26*0.275</f>
        <v>9274470.0112335328</v>
      </c>
      <c r="E27" s="22">
        <f t="shared" ref="E27:W27" si="13">E26*0.275</f>
        <v>9274470.0112335328</v>
      </c>
      <c r="F27" s="22">
        <f t="shared" si="13"/>
        <v>9274470.0112335328</v>
      </c>
      <c r="G27" s="22">
        <f t="shared" si="13"/>
        <v>9274470.0112335328</v>
      </c>
      <c r="H27" s="22">
        <f t="shared" si="13"/>
        <v>9274470.0112335328</v>
      </c>
      <c r="I27" s="22">
        <f t="shared" si="13"/>
        <v>9274470.0112335328</v>
      </c>
      <c r="J27" s="22">
        <f t="shared" si="13"/>
        <v>9274470.0112335328</v>
      </c>
      <c r="K27" s="22">
        <f t="shared" si="13"/>
        <v>9274470.0112335328</v>
      </c>
      <c r="L27" s="22">
        <f t="shared" si="13"/>
        <v>9274470.0112335328</v>
      </c>
      <c r="M27" s="22">
        <f t="shared" si="13"/>
        <v>9274470.0112335328</v>
      </c>
      <c r="N27" s="22">
        <f t="shared" si="13"/>
        <v>9274470.0112335328</v>
      </c>
      <c r="O27" s="22">
        <f t="shared" si="13"/>
        <v>16674058.500000002</v>
      </c>
      <c r="P27" s="22">
        <f t="shared" si="13"/>
        <v>16674058.500000002</v>
      </c>
      <c r="Q27" s="22">
        <f t="shared" si="13"/>
        <v>16674058.500000002</v>
      </c>
      <c r="R27" s="22">
        <f t="shared" si="13"/>
        <v>16674058.500000002</v>
      </c>
      <c r="S27" s="22">
        <f t="shared" si="13"/>
        <v>16674058.500000002</v>
      </c>
      <c r="T27" s="22">
        <f t="shared" si="13"/>
        <v>16674058.500000002</v>
      </c>
      <c r="U27" s="22">
        <f t="shared" si="13"/>
        <v>16674058.500000002</v>
      </c>
      <c r="V27" s="22">
        <f t="shared" si="13"/>
        <v>16674058.500000002</v>
      </c>
      <c r="W27" s="22">
        <f t="shared" si="13"/>
        <v>16674058.500000002</v>
      </c>
    </row>
    <row r="28" spans="1:32" x14ac:dyDescent="0.25">
      <c r="A28" s="3" t="s">
        <v>28</v>
      </c>
      <c r="D28" s="22">
        <f>D24</f>
        <v>9526500</v>
      </c>
      <c r="E28" s="22">
        <f t="shared" ref="E28:W28" si="14">E24</f>
        <v>9526500</v>
      </c>
      <c r="F28" s="22">
        <f t="shared" si="14"/>
        <v>9526500</v>
      </c>
      <c r="G28" s="22">
        <f t="shared" si="14"/>
        <v>9526500</v>
      </c>
      <c r="H28" s="22">
        <f t="shared" si="14"/>
        <v>9526500</v>
      </c>
      <c r="I28" s="22">
        <f t="shared" si="14"/>
        <v>9526500</v>
      </c>
      <c r="J28" s="22">
        <f t="shared" si="14"/>
        <v>9526500</v>
      </c>
      <c r="K28" s="22">
        <f t="shared" si="14"/>
        <v>9526500</v>
      </c>
      <c r="L28" s="22">
        <f t="shared" si="14"/>
        <v>9526500</v>
      </c>
      <c r="M28" s="22">
        <f t="shared" si="14"/>
        <v>9526500</v>
      </c>
      <c r="N28" s="22">
        <f t="shared" si="14"/>
        <v>9526500</v>
      </c>
      <c r="O28" s="22">
        <f t="shared" si="14"/>
        <v>9526500</v>
      </c>
      <c r="P28" s="22">
        <f t="shared" si="14"/>
        <v>9526500</v>
      </c>
      <c r="Q28" s="22">
        <f t="shared" si="14"/>
        <v>9526500</v>
      </c>
      <c r="R28" s="22">
        <f t="shared" si="14"/>
        <v>9526500</v>
      </c>
      <c r="S28" s="22">
        <f t="shared" si="14"/>
        <v>9526500</v>
      </c>
      <c r="T28" s="22">
        <f t="shared" si="14"/>
        <v>9526500</v>
      </c>
      <c r="U28" s="22">
        <f t="shared" si="14"/>
        <v>9526500</v>
      </c>
      <c r="V28" s="22">
        <f t="shared" si="14"/>
        <v>9526500</v>
      </c>
      <c r="W28" s="22">
        <f t="shared" si="14"/>
        <v>9526500</v>
      </c>
    </row>
    <row r="29" spans="1:32" x14ac:dyDescent="0.25">
      <c r="A29" s="24" t="s">
        <v>29</v>
      </c>
      <c r="B29" s="30"/>
      <c r="C29" s="30"/>
      <c r="D29" s="31">
        <f>D26-D27+D28</f>
        <v>33977375.484161131</v>
      </c>
      <c r="E29" s="31">
        <f t="shared" ref="E29:W29" si="15">E26-E27+E28</f>
        <v>33977375.484161131</v>
      </c>
      <c r="F29" s="31">
        <f t="shared" si="15"/>
        <v>33977375.484161131</v>
      </c>
      <c r="G29" s="31">
        <f t="shared" si="15"/>
        <v>33977375.484161131</v>
      </c>
      <c r="H29" s="31">
        <f t="shared" si="15"/>
        <v>33977375.484161131</v>
      </c>
      <c r="I29" s="31">
        <f t="shared" si="15"/>
        <v>33977375.484161131</v>
      </c>
      <c r="J29" s="31">
        <f t="shared" si="15"/>
        <v>33977375.484161131</v>
      </c>
      <c r="K29" s="31">
        <f t="shared" si="15"/>
        <v>33977375.484161131</v>
      </c>
      <c r="L29" s="31">
        <f t="shared" si="15"/>
        <v>33977375.484161131</v>
      </c>
      <c r="M29" s="31">
        <f t="shared" si="15"/>
        <v>33977375.484161131</v>
      </c>
      <c r="N29" s="31">
        <f t="shared" si="15"/>
        <v>33977375.484161131</v>
      </c>
      <c r="O29" s="31">
        <f t="shared" si="15"/>
        <v>53485381.5</v>
      </c>
      <c r="P29" s="31">
        <f t="shared" si="15"/>
        <v>53485381.5</v>
      </c>
      <c r="Q29" s="31">
        <f t="shared" si="15"/>
        <v>53485381.5</v>
      </c>
      <c r="R29" s="31">
        <f t="shared" si="15"/>
        <v>53485381.5</v>
      </c>
      <c r="S29" s="31">
        <f t="shared" si="15"/>
        <v>53485381.5</v>
      </c>
      <c r="T29" s="31">
        <f t="shared" si="15"/>
        <v>53485381.5</v>
      </c>
      <c r="U29" s="31">
        <f t="shared" si="15"/>
        <v>53485381.5</v>
      </c>
      <c r="V29" s="31">
        <f t="shared" si="15"/>
        <v>53485381.5</v>
      </c>
      <c r="W29" s="31">
        <f t="shared" si="15"/>
        <v>53485381.5</v>
      </c>
    </row>
    <row r="30" spans="1:32" x14ac:dyDescent="0.25">
      <c r="A30" s="3" t="s">
        <v>30</v>
      </c>
      <c r="B30" s="20">
        <f>-65446947/10</f>
        <v>-6544694.7000000002</v>
      </c>
      <c r="C30" s="14">
        <f>-B10</f>
        <v>-211700000</v>
      </c>
    </row>
    <row r="31" spans="1:32" x14ac:dyDescent="0.25">
      <c r="A31" s="24" t="s">
        <v>31</v>
      </c>
      <c r="B31" s="30"/>
      <c r="C31" s="25">
        <f>B30+C30</f>
        <v>-218244694.69999999</v>
      </c>
      <c r="D31" s="31">
        <f>D29</f>
        <v>33977375.484161131</v>
      </c>
      <c r="E31" s="31">
        <f t="shared" ref="E31:W31" si="16">E30+E29</f>
        <v>33977375.484161131</v>
      </c>
      <c r="F31" s="31">
        <f t="shared" si="16"/>
        <v>33977375.484161131</v>
      </c>
      <c r="G31" s="31">
        <f t="shared" si="16"/>
        <v>33977375.484161131</v>
      </c>
      <c r="H31" s="31">
        <f t="shared" si="16"/>
        <v>33977375.484161131</v>
      </c>
      <c r="I31" s="31">
        <f t="shared" si="16"/>
        <v>33977375.484161131</v>
      </c>
      <c r="J31" s="31">
        <f t="shared" si="16"/>
        <v>33977375.484161131</v>
      </c>
      <c r="K31" s="31">
        <f t="shared" si="16"/>
        <v>33977375.484161131</v>
      </c>
      <c r="L31" s="31">
        <f t="shared" si="16"/>
        <v>33977375.484161131</v>
      </c>
      <c r="M31" s="31">
        <f t="shared" si="16"/>
        <v>33977375.484161131</v>
      </c>
      <c r="N31" s="31">
        <f t="shared" si="16"/>
        <v>33977375.484161131</v>
      </c>
      <c r="O31" s="31">
        <f t="shared" si="16"/>
        <v>53485381.5</v>
      </c>
      <c r="P31" s="31">
        <f t="shared" si="16"/>
        <v>53485381.5</v>
      </c>
      <c r="Q31" s="31">
        <f t="shared" si="16"/>
        <v>53485381.5</v>
      </c>
      <c r="R31" s="31">
        <f t="shared" si="16"/>
        <v>53485381.5</v>
      </c>
      <c r="S31" s="31">
        <f t="shared" si="16"/>
        <v>53485381.5</v>
      </c>
      <c r="T31" s="31">
        <f t="shared" si="16"/>
        <v>53485381.5</v>
      </c>
      <c r="U31" s="31">
        <f t="shared" si="16"/>
        <v>53485381.5</v>
      </c>
      <c r="V31" s="31">
        <f t="shared" si="16"/>
        <v>53485381.5</v>
      </c>
      <c r="W31" s="31">
        <f t="shared" si="16"/>
        <v>53485381.5</v>
      </c>
    </row>
    <row r="32" spans="1:32" x14ac:dyDescent="0.25">
      <c r="A32" s="3" t="s">
        <v>42</v>
      </c>
      <c r="B32" s="22">
        <f>C31+NPV(12%,D31:W31)</f>
        <v>65428676.742663503</v>
      </c>
    </row>
    <row r="33" spans="1:9" x14ac:dyDescent="0.25">
      <c r="A33" s="18" t="s">
        <v>33</v>
      </c>
      <c r="B33" s="32">
        <f>IRR(C31:W31)</f>
        <v>0.1605891725749804</v>
      </c>
    </row>
    <row r="34" spans="1:9" x14ac:dyDescent="0.25">
      <c r="A34" s="3" t="s">
        <v>34</v>
      </c>
      <c r="B34" s="22">
        <f>C31+NPV(12%,D31:M31)</f>
        <v>-26264945.294430077</v>
      </c>
    </row>
    <row r="35" spans="1:9" x14ac:dyDescent="0.25">
      <c r="A35" s="18" t="s">
        <v>35</v>
      </c>
      <c r="B35" s="32">
        <f>IRR(C31:M31)</f>
        <v>8.9802665040966234E-2</v>
      </c>
    </row>
    <row r="43" spans="1:9" x14ac:dyDescent="0.25">
      <c r="F43" s="17" t="s">
        <v>36</v>
      </c>
      <c r="G43" s="17"/>
      <c r="H43" s="17"/>
      <c r="I43" s="17"/>
    </row>
    <row r="44" spans="1:9" x14ac:dyDescent="0.25">
      <c r="F44" s="4" t="s">
        <v>37</v>
      </c>
      <c r="G44" s="4" t="s">
        <v>38</v>
      </c>
      <c r="H44" s="4" t="s">
        <v>39</v>
      </c>
      <c r="I44" s="4" t="s">
        <v>40</v>
      </c>
    </row>
    <row r="45" spans="1:9" x14ac:dyDescent="0.25">
      <c r="F45" s="5">
        <f>B10</f>
        <v>211700000</v>
      </c>
      <c r="G45" s="4">
        <v>20</v>
      </c>
      <c r="H45" s="33">
        <v>0.1</v>
      </c>
      <c r="I45" s="34">
        <f>(F45-F45*H45)/G45</f>
        <v>9526500</v>
      </c>
    </row>
  </sheetData>
  <sheetProtection algorithmName="SHA-512" hashValue="9byxhQrzivRV2Y2No1/X8DupgzeWP/fjGPTpWIP4BTpcV6PzyYkJeMWHhGtIleIp8hKRn/byfBLvO6KLX+Gb0g==" saltValue="G7ybUqnyVqlmM3cmttpp/Q==" spinCount="100000" sheet="1" formatCells="0" formatColumns="0" formatRows="0" insertColumns="0" insertRows="0" insertHyperlinks="0" deleteColumns="0" deleteRows="0" sort="0" autoFilter="0" pivotTables="0"/>
  <mergeCells count="7">
    <mergeCell ref="F43:I43"/>
    <mergeCell ref="A1:B1"/>
    <mergeCell ref="AB12:AD12"/>
    <mergeCell ref="AE12:AG12"/>
    <mergeCell ref="AB14:AD14"/>
    <mergeCell ref="AE14:AG14"/>
    <mergeCell ref="AB17:AD17"/>
  </mergeCells>
  <pageMargins left="0.23622047244094491" right="0.23622047244094491" top="0.74803149606299213" bottom="0.74803149606299213" header="0.31496062992125984" footer="0.31496062992125984"/>
  <pageSetup paperSize="172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CHILE OPTIMISTA</vt:lpstr>
      <vt:lpstr>CHILE BASE</vt:lpstr>
      <vt:lpstr>CHILE PESIMISTA</vt:lpstr>
      <vt:lpstr>'CHILE BASE'!Área_de_impresión</vt:lpstr>
      <vt:lpstr>'CHILE PESIMISTA'!Área_de_impresión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AVR</dc:creator>
  <cp:lastModifiedBy>AVR</cp:lastModifiedBy>
  <dcterms:created xsi:type="dcterms:W3CDTF">2018-12-05T21:57:48Z</dcterms:created>
  <dcterms:modified xsi:type="dcterms:W3CDTF">2018-12-05T22:08:42Z</dcterms:modified>
</cp:coreProperties>
</file>